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58-CKNS" sheetId="1" r:id="rId1"/>
  </sheets>
  <externalReferences>
    <externalReference r:id="rId2"/>
    <externalReference r:id="rId3"/>
  </externalReferences>
  <definedNames>
    <definedName name="____a1" hidden="1">{"'Sheet1'!$L$16"}</definedName>
    <definedName name="____B1" hidden="1">{"'Sheet1'!$L$16"}</definedName>
    <definedName name="____ban2" hidden="1">{"'Sheet1'!$L$16"}</definedName>
    <definedName name="____h1" hidden="1">{"'Sheet1'!$L$16"}</definedName>
    <definedName name="____hu1" hidden="1">{"'Sheet1'!$L$16"}</definedName>
    <definedName name="____hu2" hidden="1">{"'Sheet1'!$L$16"}</definedName>
    <definedName name="____hu5" hidden="1">{"'Sheet1'!$L$16"}</definedName>
    <definedName name="____hu6" hidden="1">{"'Sheet1'!$L$16"}</definedName>
    <definedName name="____M36" hidden="1">{"'Sheet1'!$L$16"}</definedName>
    <definedName name="____PA3" hidden="1">{"'Sheet1'!$L$16"}</definedName>
    <definedName name="____Pl2" hidden="1">{"'Sheet1'!$L$16"}</definedName>
    <definedName name="____Tru21" hidden="1">{"'Sheet1'!$L$16"}</definedName>
    <definedName name="___a1" hidden="1">{"'Sheet1'!$L$16"}</definedName>
    <definedName name="___B1" hidden="1">{"'Sheet1'!$L$16"}</definedName>
    <definedName name="___ban2" hidden="1">{"'Sheet1'!$L$16"}</definedName>
    <definedName name="___h1" hidden="1">{"'Sheet1'!$L$16"}</definedName>
    <definedName name="___hu1" hidden="1">{"'Sheet1'!$L$16"}</definedName>
    <definedName name="___hu2" hidden="1">{"'Sheet1'!$L$16"}</definedName>
    <definedName name="___hu5" hidden="1">{"'Sheet1'!$L$16"}</definedName>
    <definedName name="___hu6" hidden="1">{"'Sheet1'!$L$16"}</definedName>
    <definedName name="___M36" hidden="1">{"'Sheet1'!$L$16"}</definedName>
    <definedName name="___NSO2" hidden="1">{"'Sheet1'!$L$16"}</definedName>
    <definedName name="___PA3" hidden="1">{"'Sheet1'!$L$16"}</definedName>
    <definedName name="___Pl2" hidden="1">{"'Sheet1'!$L$16"}</definedName>
    <definedName name="___Tru21" hidden="1">{"'Sheet1'!$L$16"}</definedName>
    <definedName name="__a1" localSheetId="0" hidden="1">{"'Sheet1'!$L$16"}</definedName>
    <definedName name="__a1" hidden="1">{"'Sheet1'!$L$16"}</definedName>
    <definedName name="__B1" hidden="1">{"'Sheet1'!$L$16"}</definedName>
    <definedName name="__ban2" hidden="1">{"'Sheet1'!$L$16"}</definedName>
    <definedName name="__h1" localSheetId="0" hidden="1">{"'Sheet1'!$L$16"}</definedName>
    <definedName name="__h1" hidden="1">{"'Sheet1'!$L$16"}</definedName>
    <definedName name="__hu1" hidden="1">{"'Sheet1'!$L$16"}</definedName>
    <definedName name="__hu2" hidden="1">{"'Sheet1'!$L$16"}</definedName>
    <definedName name="__hu5" hidden="1">{"'Sheet1'!$L$16"}</definedName>
    <definedName name="__hu6" hidden="1">{"'Sheet1'!$L$16"}</definedName>
    <definedName name="__M36" hidden="1">{"'Sheet1'!$L$16"}</definedName>
    <definedName name="__NSO2" hidden="1">{"'Sheet1'!$L$16"}</definedName>
    <definedName name="__PA3" hidden="1">{"'Sheet1'!$L$16"}</definedName>
    <definedName name="__Pl2" hidden="1">{"'Sheet1'!$L$16"}</definedName>
    <definedName name="__Tru21" hidden="1">{"'Sheet1'!$L$16"}</definedName>
    <definedName name="_a1" localSheetId="0" hidden="1">{"'Sheet1'!$L$16"}</definedName>
    <definedName name="_a1" hidden="1">{"'Sheet1'!$L$16"}</definedName>
    <definedName name="_a129"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xlnm._FilterDatabase" localSheetId="0" hidden="1">'58-CKNS'!$C$5:$C$17</definedName>
    <definedName name="_h1" localSheetId="0" hidden="1">{"'Sheet1'!$L$16"}</definedName>
    <definedName name="_h1" hidden="1">{"'Sheet1'!$L$16"}</definedName>
    <definedName name="_h10" hidden="1">{#N/A,#N/A,FALSE,"Chi tiÆt"}</definedName>
    <definedName name="_h2" hidden="1">{"'Sheet1'!$L$16"}</definedName>
    <definedName name="_h3" hidden="1">{"'Sheet1'!$L$16"}</definedName>
    <definedName name="_h5" hidden="1">{"'Sheet1'!$L$16"}</definedName>
    <definedName name="_h6" hidden="1">{"'Sheet1'!$L$16"}</definedName>
    <definedName name="_h7" hidden="1">{"'Sheet1'!$L$16"}</definedName>
    <definedName name="_h8"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hidden="1">{"'Sheet1'!$L$16"}</definedName>
    <definedName name="_Sort" localSheetId="0" hidden="1">#REF!</definedName>
    <definedName name="_Sort" hidden="1">#REF!</definedName>
    <definedName name="_T10" hidden="1">{"'Sheet1'!$L$16"}</definedName>
    <definedName name="_tb2" hidden="1">{"'Sheet1'!$L$16"}</definedName>
    <definedName name="_Tru21" hidden="1">{"'Sheet1'!$L$16"}</definedName>
    <definedName name="a" hidden="1">{"'Sheet1'!$L$16"}</definedName>
    <definedName name="afasfsagfas" hidden="1">{#N/A,#N/A,FALSE,"Chi tiÆt"}</definedName>
    <definedName name="anscount" hidden="1">3</definedName>
    <definedName name="Antoan" hidden="1">{"'Sheet1'!$L$16"}</definedName>
    <definedName name="as" hidden="1">{"'Sheet1'!$L$16"}</definedName>
    <definedName name="AS2DocOpenMode" hidden="1">"AS2DocumentEdit"</definedName>
    <definedName name="ATGT" hidden="1">{"'Sheet1'!$L$16"}</definedName>
    <definedName name="ân" hidden="1">{"'Sheet1'!$L$16"}</definedName>
    <definedName name="banQL" hidden="1">{"'Sheet1'!$L$16"}</definedName>
    <definedName name="BCBo" hidden="1">{"'Sheet1'!$L$16"}</definedName>
    <definedName name="binh" hidden="1">{"'Sheet1'!$L$16"}</definedName>
    <definedName name="bsdt" hidden="1">{"'Sheet1'!$L$16"}</definedName>
    <definedName name="btl" hidden="1">{"'Sheet1'!$L$16"}</definedName>
    <definedName name="came" hidden="1">{"'Sheet1'!$L$16"}</definedName>
    <definedName name="CCDohutam1" hidden="1">{"'Sheet1'!$L$16"}</definedName>
    <definedName name="CoCauN" hidden="1">{"'Sheet1'!$L$16"}</definedName>
    <definedName name="CTCT1" localSheetId="0" hidden="1">{"'Sheet1'!$L$16"}</definedName>
    <definedName name="CTCT1" hidden="1">{"'Sheet1'!$L$16"}</definedName>
    <definedName name="cung" hidden="1">{"'Sheet1'!$L$16"}</definedName>
    <definedName name="chitietbgiang2" hidden="1">{"'Sheet1'!$L$16"}</definedName>
    <definedName name="chl" hidden="1">{"'Sheet1'!$L$16"}</definedName>
    <definedName name="chuyen" hidden="1">{"'Sheet1'!$L$16"}</definedName>
    <definedName name="ddd" hidden="1">{"'Sheet1'!$L$16"}</definedName>
    <definedName name="dfh" hidden="1">{"'Sheet1'!$L$16"}</definedName>
    <definedName name="DFSDF" hidden="1">{"'Sheet1'!$L$16"}</definedName>
    <definedName name="dfsfsd" hidden="1">{"'Sheet1'!$L$16"}</definedName>
    <definedName name="dien" hidden="1">{"'Sheet1'!$L$16"}</definedName>
    <definedName name="DUCANH" hidden="1">{"'Sheet1'!$L$16"}</definedName>
    <definedName name="Duongnaco" hidden="1">{"'Sheet1'!$L$16"}</definedName>
    <definedName name="fáaafafaf" hidden="1">{"'Sheet1'!$L$16"}</definedName>
    <definedName name="fasfaga" hidden="1">{"'Sheet1'!$L$16"}</definedName>
    <definedName name="fdsfsdfd" hidden="1">{"'Sheet1'!$L$16"}</definedName>
    <definedName name="fffffffffffffff" hidden="1">{"'Sheet1'!$L$16"}</definedName>
    <definedName name="fgf" hidden="1">{"'Sheet1'!$L$16"}</definedName>
    <definedName name="g" hidden="1">{"'Sheet1'!$L$16"}</definedName>
    <definedName name="gdfgdfgdf" hidden="1">{"'Sheet1'!$L$16"}</definedName>
    <definedName name="ghghgf" hidden="1">{"'Sheet1'!$L$16"}</definedName>
    <definedName name="h" localSheetId="0" hidden="1">{"'Sheet1'!$L$16"}</definedName>
    <definedName name="h" hidden="1">{"'Sheet1'!$L$16"}</definedName>
    <definedName name="HANG" hidden="1">{#N/A,#N/A,FALSE,"Chi tiÆt"}</definedName>
    <definedName name="HCNA" hidden="1">{"'Sheet1'!$L$16"}</definedName>
    <definedName name="hfdhfgd" hidden="1">{"'Sheet1'!$L$16"}</definedName>
    <definedName name="hghg" hidden="1">{"'Sheet1'!$L$16"}</definedName>
    <definedName name="HIHIHIHOI"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hidden="1">{"'Sheet1'!$L$16"}</definedName>
    <definedName name="hu" hidden="1">{"'Sheet1'!$L$16"}</definedName>
    <definedName name="hui" hidden="1">{"'Sheet1'!$L$16"}</definedName>
    <definedName name="HUU" hidden="1">{"'Sheet1'!$L$16"}</definedName>
    <definedName name="huy" hidden="1">{"'Sheet1'!$L$16"}</definedName>
    <definedName name="huyen" hidden="1">{"'Sheet1'!$L$16"}</definedName>
    <definedName name="j" hidden="1">{"'Sheet1'!$L$16"}</definedName>
    <definedName name="k" hidden="1">{"'Sheet1'!$L$16"}</definedName>
    <definedName name="ksbn" hidden="1">{"'Sheet1'!$L$16"}</definedName>
    <definedName name="kshn" hidden="1">{"'Sheet1'!$L$16"}</definedName>
    <definedName name="ksls" hidden="1">{"'Sheet1'!$L$16"}</definedName>
    <definedName name="khongtruotgia" localSheetId="0" hidden="1">{"'Sheet1'!$L$16"}</definedName>
    <definedName name="khongtruotgia" hidden="1">{"'Sheet1'!$L$16"}</definedName>
    <definedName name="l" hidden="1">{"'Sheet1'!$L$16"}</definedName>
    <definedName name="langson"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hidden="1">{"'Sheet1'!$L$16"}</definedName>
    <definedName name="Ne" hidden="1">{"'Sheet1'!$L$16"}</definedName>
    <definedName name="nnn" hidden="1">{"'Sheet1'!$L$16"}</definedName>
    <definedName name="ngan" hidden="1">{"'Sheet1'!$L$16"}</definedName>
    <definedName name="ngu" hidden="1">{"'Sheet1'!$L$16"}</definedName>
    <definedName name="o" hidden="1">{"'Sheet1'!$L$16"}</definedName>
    <definedName name="PAIII_" hidden="1">{"'Sheet1'!$L$16"}</definedName>
    <definedName name="PL" hidden="1">{"'Sheet1'!$L$16"}</definedName>
    <definedName name="PMS" hidden="1">{"'Sheet1'!$L$16"}</definedName>
    <definedName name="_xlnm.Print_Area" localSheetId="0">'58-CKNS'!$A$1:$U$185</definedName>
    <definedName name="_xlnm.Print_Titles" localSheetId="0">'58-CKNS'!$A:$U,'58-CKNS'!$5:$8</definedName>
    <definedName name="qwerty" hidden="1">{#N/A,#N/A,FALSE,"Chi tiÆt"}</definedName>
    <definedName name="quan.P12" hidden="1">{"'Sheet1'!$L$16"}</definedName>
    <definedName name="Ranhxay" hidden="1">{"'Sheet1'!$L$16"}</definedName>
    <definedName name="RGHGSD" hidden="1">{"'Sheet1'!$L$16"}</definedName>
    <definedName name="sas" hidden="1">{"'Sheet1'!$L$16"}</definedName>
    <definedName name="sd" hidden="1">{"'Sheet1'!$L$16"}</definedName>
    <definedName name="sdfsdfsd" hidden="1">{"'Sheet1'!$L$16"}</definedName>
    <definedName name="sds" hidden="1">{"'Sheet1'!$L$16"}</definedName>
    <definedName name="sfbsgbsfgsf" hidden="1">{"'Sheet1'!$L$16"}</definedName>
    <definedName name="SS" hidden="1">{"'Sheet1'!$L$16"}</definedName>
    <definedName name="t" hidden="1">{"'Sheet1'!$L$16"}</definedName>
    <definedName name="t.hop" hidden="1">{"'Sheet1'!$L$16"}</definedName>
    <definedName name="tbao" hidden="1">{"'Sheet1'!$L$16"}</definedName>
    <definedName name="Toannm" hidden="1">{"'Sheet1'!$L$16"}</definedName>
    <definedName name="ttttt" hidden="1">{"'Sheet1'!$L$16"}</definedName>
    <definedName name="TTTTTTTTT" hidden="1">{"'Sheet1'!$L$16"}</definedName>
    <definedName name="ttttttttttt"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hidden="1">{"'Sheet1'!$L$16"}</definedName>
    <definedName name="THANH" hidden="1">{"'Sheet1'!$L$16"}</definedName>
    <definedName name="thfh" hidden="1">{"'Sheet1'!$L$16"}</definedName>
    <definedName name="thu" hidden="1">{"'Sheet1'!$L$16"}</definedName>
    <definedName name="thuy" hidden="1">{"'Sheet1'!$L$16"}</definedName>
    <definedName name="trang" hidden="1">{"'Sheet1'!$L$16"}</definedName>
    <definedName name="u" hidden="1">{"'Sheet1'!$L$16"}</definedName>
    <definedName name="ư" hidden="1">{"'Sheet1'!$L$16"}</definedName>
    <definedName name="v" localSheetId="0" hidden="1">{"'Sheet1'!$L$16"}</definedName>
    <definedName name="v" hidden="1">{"'Sheet1'!$L$16"}</definedName>
    <definedName name="vcoto" hidden="1">{"'Sheet1'!$L$16"}</definedName>
    <definedName name="Viet" hidden="1">{"'Sheet1'!$L$16"}</definedName>
    <definedName name="wrn.aaa." hidden="1">{#N/A,#N/A,FALSE,"Sheet1";#N/A,#N/A,FALSE,"Sheet1";#N/A,#N/A,FALSE,"Sheet1"}</definedName>
    <definedName name="wrn.cong." hidden="1">{#N/A,#N/A,FALSE,"Sheet1"}</definedName>
    <definedName name="wrn.chi._.tiÆt." hidden="1">{#N/A,#N/A,FALSE,"Chi tiÆt"}</definedName>
    <definedName name="wrn.Report."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hidden="1">{"'Sheet1'!$L$16"}</definedName>
    <definedName name="xlttbninh"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79" i="1" l="1"/>
  <c r="H175" i="1" s="1"/>
  <c r="G179" i="1"/>
  <c r="G175" i="1" s="1"/>
  <c r="H174" i="1"/>
  <c r="H171" i="1"/>
  <c r="G171" i="1"/>
  <c r="H169" i="1"/>
  <c r="H166" i="1" s="1"/>
  <c r="G166" i="1"/>
  <c r="H161" i="1"/>
  <c r="G161" i="1"/>
  <c r="H159" i="1"/>
  <c r="H156" i="1" s="1"/>
  <c r="G159" i="1"/>
  <c r="G156" i="1"/>
  <c r="H154" i="1"/>
  <c r="G154" i="1"/>
  <c r="G153" i="1"/>
  <c r="H153" i="1" s="1"/>
  <c r="G152" i="1"/>
  <c r="H149" i="1"/>
  <c r="H148" i="1"/>
  <c r="H147" i="1"/>
  <c r="G147" i="1"/>
  <c r="G143" i="1" s="1"/>
  <c r="R142" i="1"/>
  <c r="S142" i="1" s="1"/>
  <c r="S141" i="1"/>
  <c r="R141" i="1"/>
  <c r="S140" i="1"/>
  <c r="S138" i="1" s="1"/>
  <c r="R140" i="1"/>
  <c r="R138" i="1" s="1"/>
  <c r="H138" i="1"/>
  <c r="G138" i="1"/>
  <c r="S137" i="1"/>
  <c r="R137" i="1"/>
  <c r="S136" i="1"/>
  <c r="R136" i="1"/>
  <c r="H136" i="1"/>
  <c r="G136" i="1"/>
  <c r="S134" i="1"/>
  <c r="R134" i="1"/>
  <c r="H134" i="1"/>
  <c r="G134" i="1"/>
  <c r="S133" i="1"/>
  <c r="S132" i="1" s="1"/>
  <c r="S131" i="1" s="1"/>
  <c r="R133" i="1"/>
  <c r="R132" i="1" s="1"/>
  <c r="R131" i="1" s="1"/>
  <c r="H132" i="1"/>
  <c r="G132" i="1"/>
  <c r="H131" i="1"/>
  <c r="G131" i="1"/>
  <c r="S130" i="1"/>
  <c r="R130" i="1"/>
  <c r="R129" i="1"/>
  <c r="R126" i="1" s="1"/>
  <c r="S128" i="1"/>
  <c r="R128" i="1"/>
  <c r="S127" i="1"/>
  <c r="G127" i="1"/>
  <c r="G126" i="1" s="1"/>
  <c r="H126" i="1"/>
  <c r="H125" i="1"/>
  <c r="G125" i="1"/>
  <c r="H123" i="1"/>
  <c r="H118" i="1" s="1"/>
  <c r="G123" i="1"/>
  <c r="G118" i="1" s="1"/>
  <c r="H119" i="1"/>
  <c r="G119" i="1"/>
  <c r="H116" i="1"/>
  <c r="H111" i="1" s="1"/>
  <c r="G116" i="1"/>
  <c r="G111" i="1" s="1"/>
  <c r="H112" i="1"/>
  <c r="G112" i="1"/>
  <c r="S108" i="1"/>
  <c r="S107" i="1" s="1"/>
  <c r="R108" i="1"/>
  <c r="Q108" i="1"/>
  <c r="P108" i="1"/>
  <c r="O108" i="1"/>
  <c r="O95" i="1" s="1"/>
  <c r="O94" i="1" s="1"/>
  <c r="N108" i="1"/>
  <c r="M108" i="1"/>
  <c r="L108" i="1"/>
  <c r="K108" i="1"/>
  <c r="K95" i="1" s="1"/>
  <c r="K94" i="1" s="1"/>
  <c r="J108" i="1"/>
  <c r="I108" i="1"/>
  <c r="H108" i="1"/>
  <c r="G108" i="1"/>
  <c r="G107" i="1" s="1"/>
  <c r="R107" i="1"/>
  <c r="R106" i="1"/>
  <c r="S106" i="1" s="1"/>
  <c r="G106" i="1"/>
  <c r="S104" i="1"/>
  <c r="R104" i="1"/>
  <c r="R103" i="1"/>
  <c r="S103" i="1" s="1"/>
  <c r="G103" i="1"/>
  <c r="R102" i="1"/>
  <c r="R99" i="1" s="1"/>
  <c r="G102" i="1"/>
  <c r="S101" i="1"/>
  <c r="R101" i="1"/>
  <c r="G101" i="1"/>
  <c r="G99" i="1" s="1"/>
  <c r="S100" i="1"/>
  <c r="R100" i="1"/>
  <c r="G100" i="1"/>
  <c r="H99" i="1"/>
  <c r="R98" i="1"/>
  <c r="S98" i="1" s="1"/>
  <c r="S97" i="1"/>
  <c r="R97" i="1"/>
  <c r="S96" i="1"/>
  <c r="Q96" i="1"/>
  <c r="Q95" i="1" s="1"/>
  <c r="Q94" i="1" s="1"/>
  <c r="P96" i="1"/>
  <c r="P95" i="1" s="1"/>
  <c r="P94" i="1" s="1"/>
  <c r="O96" i="1"/>
  <c r="N96" i="1"/>
  <c r="M96" i="1"/>
  <c r="L96" i="1"/>
  <c r="K96" i="1"/>
  <c r="J96" i="1"/>
  <c r="J95" i="1" s="1"/>
  <c r="J94" i="1" s="1"/>
  <c r="I96" i="1"/>
  <c r="I95" i="1" s="1"/>
  <c r="I94" i="1" s="1"/>
  <c r="G96" i="1"/>
  <c r="R95" i="1"/>
  <c r="S95" i="1" s="1"/>
  <c r="S94" i="1" s="1"/>
  <c r="N95" i="1"/>
  <c r="N94" i="1" s="1"/>
  <c r="M95" i="1"/>
  <c r="M94" i="1" s="1"/>
  <c r="L95" i="1"/>
  <c r="L94" i="1" s="1"/>
  <c r="H94" i="1"/>
  <c r="H93" i="1" s="1"/>
  <c r="G94" i="1"/>
  <c r="G93" i="1" s="1"/>
  <c r="R92" i="1"/>
  <c r="S91" i="1"/>
  <c r="R91" i="1" s="1"/>
  <c r="R90" i="1" s="1"/>
  <c r="R88" i="1" s="1"/>
  <c r="Q90" i="1"/>
  <c r="P90" i="1"/>
  <c r="O90" i="1"/>
  <c r="N90" i="1"/>
  <c r="M90" i="1"/>
  <c r="M79" i="1" s="1"/>
  <c r="L90" i="1"/>
  <c r="K90" i="1"/>
  <c r="J90" i="1"/>
  <c r="I90" i="1"/>
  <c r="H90" i="1"/>
  <c r="G90" i="1"/>
  <c r="S89" i="1"/>
  <c r="H89" i="1"/>
  <c r="H88" i="1" s="1"/>
  <c r="G89" i="1"/>
  <c r="G88" i="1" s="1"/>
  <c r="G74" i="1" s="1"/>
  <c r="S86" i="1"/>
  <c r="Q86" i="1"/>
  <c r="P86" i="1"/>
  <c r="P79" i="1" s="1"/>
  <c r="O86" i="1"/>
  <c r="N86" i="1"/>
  <c r="N79" i="1" s="1"/>
  <c r="M86" i="1"/>
  <c r="L86" i="1"/>
  <c r="K86" i="1"/>
  <c r="K79" i="1" s="1"/>
  <c r="K44" i="1" s="1"/>
  <c r="J86" i="1"/>
  <c r="J79" i="1" s="1"/>
  <c r="J44" i="1" s="1"/>
  <c r="I86" i="1"/>
  <c r="S85" i="1"/>
  <c r="S83" i="1"/>
  <c r="S81" i="1" s="1"/>
  <c r="H83" i="1"/>
  <c r="H81" i="1" s="1"/>
  <c r="S82" i="1"/>
  <c r="R81" i="1"/>
  <c r="G81" i="1"/>
  <c r="Q79" i="1"/>
  <c r="O79" i="1"/>
  <c r="L79" i="1"/>
  <c r="I79" i="1"/>
  <c r="S77" i="1"/>
  <c r="R77" i="1"/>
  <c r="R73" i="1"/>
  <c r="R72" i="1" s="1"/>
  <c r="G73" i="1"/>
  <c r="G72" i="1" s="1"/>
  <c r="G65" i="1" s="1"/>
  <c r="H72" i="1"/>
  <c r="Q71" i="1"/>
  <c r="P71" i="1"/>
  <c r="O71" i="1"/>
  <c r="N71" i="1"/>
  <c r="M71" i="1"/>
  <c r="L71" i="1"/>
  <c r="K71" i="1"/>
  <c r="J71" i="1"/>
  <c r="I71" i="1"/>
  <c r="R69" i="1"/>
  <c r="S68" i="1"/>
  <c r="R68" i="1"/>
  <c r="S67" i="1"/>
  <c r="R67" i="1"/>
  <c r="R66" i="1"/>
  <c r="S66" i="1" s="1"/>
  <c r="H65" i="1"/>
  <c r="S64" i="1"/>
  <c r="R64" i="1"/>
  <c r="R63" i="1"/>
  <c r="S63" i="1" s="1"/>
  <c r="S62" i="1" s="1"/>
  <c r="G63" i="1"/>
  <c r="R62" i="1"/>
  <c r="H62" i="1"/>
  <c r="G62" i="1"/>
  <c r="R61" i="1"/>
  <c r="S61" i="1" s="1"/>
  <c r="S60" i="1"/>
  <c r="R60" i="1"/>
  <c r="R59" i="1"/>
  <c r="S59" i="1" s="1"/>
  <c r="S58" i="1"/>
  <c r="R58" i="1"/>
  <c r="Q58" i="1"/>
  <c r="P58" i="1"/>
  <c r="O58" i="1"/>
  <c r="N58" i="1"/>
  <c r="M58" i="1"/>
  <c r="L58" i="1"/>
  <c r="K58" i="1"/>
  <c r="J58" i="1"/>
  <c r="I58" i="1"/>
  <c r="R57" i="1"/>
  <c r="S57" i="1" s="1"/>
  <c r="S56" i="1"/>
  <c r="R56" i="1"/>
  <c r="S55" i="1"/>
  <c r="R55" i="1"/>
  <c r="S54" i="1"/>
  <c r="R54" i="1"/>
  <c r="Q54" i="1"/>
  <c r="P54" i="1"/>
  <c r="O54" i="1"/>
  <c r="N54" i="1"/>
  <c r="M54" i="1"/>
  <c r="M44" i="1" s="1"/>
  <c r="L54" i="1"/>
  <c r="K54" i="1"/>
  <c r="J54" i="1"/>
  <c r="I54" i="1"/>
  <c r="S53" i="1"/>
  <c r="R53" i="1"/>
  <c r="R52" i="1"/>
  <c r="S52" i="1" s="1"/>
  <c r="R51" i="1"/>
  <c r="S51" i="1" s="1"/>
  <c r="R50" i="1"/>
  <c r="S50" i="1" s="1"/>
  <c r="S49" i="1"/>
  <c r="R49" i="1"/>
  <c r="Q49" i="1"/>
  <c r="P49" i="1"/>
  <c r="O49" i="1"/>
  <c r="N49" i="1"/>
  <c r="N44" i="1" s="1"/>
  <c r="M49" i="1"/>
  <c r="L49" i="1"/>
  <c r="K49" i="1"/>
  <c r="J49" i="1"/>
  <c r="I49" i="1"/>
  <c r="S48" i="1"/>
  <c r="R48" i="1"/>
  <c r="S47" i="1"/>
  <c r="R47" i="1"/>
  <c r="R46" i="1"/>
  <c r="S46" i="1" s="1"/>
  <c r="S45" i="1"/>
  <c r="R45" i="1"/>
  <c r="Q45" i="1"/>
  <c r="Q44" i="1" s="1"/>
  <c r="P45" i="1"/>
  <c r="P44" i="1" s="1"/>
  <c r="O45" i="1"/>
  <c r="O44" i="1" s="1"/>
  <c r="N45" i="1"/>
  <c r="M45" i="1"/>
  <c r="L45" i="1"/>
  <c r="K45" i="1"/>
  <c r="J45" i="1"/>
  <c r="I45" i="1"/>
  <c r="I44" i="1" s="1"/>
  <c r="R44" i="1"/>
  <c r="S44" i="1" s="1"/>
  <c r="L44" i="1"/>
  <c r="R43" i="1"/>
  <c r="S43" i="1" s="1"/>
  <c r="S42" i="1"/>
  <c r="R42" i="1"/>
  <c r="Q42" i="1"/>
  <c r="Q21" i="1" s="1"/>
  <c r="Q20" i="1" s="1"/>
  <c r="P42" i="1"/>
  <c r="O42" i="1"/>
  <c r="N42" i="1"/>
  <c r="M42" i="1"/>
  <c r="L42" i="1"/>
  <c r="K42" i="1"/>
  <c r="J42" i="1"/>
  <c r="I42" i="1"/>
  <c r="I21" i="1" s="1"/>
  <c r="I20" i="1" s="1"/>
  <c r="R41" i="1"/>
  <c r="S41" i="1" s="1"/>
  <c r="R40" i="1"/>
  <c r="S40" i="1" s="1"/>
  <c r="S39" i="1"/>
  <c r="R39" i="1"/>
  <c r="Q39" i="1"/>
  <c r="P39" i="1"/>
  <c r="O39" i="1"/>
  <c r="N39" i="1"/>
  <c r="M39" i="1"/>
  <c r="L39" i="1"/>
  <c r="K39" i="1"/>
  <c r="J39" i="1"/>
  <c r="I39" i="1"/>
  <c r="S38" i="1"/>
  <c r="R38" i="1"/>
  <c r="S37" i="1"/>
  <c r="R37" i="1"/>
  <c r="R36" i="1"/>
  <c r="S36" i="1" s="1"/>
  <c r="Q36" i="1"/>
  <c r="P36" i="1"/>
  <c r="O36" i="1"/>
  <c r="N36" i="1"/>
  <c r="M36" i="1"/>
  <c r="L36" i="1"/>
  <c r="K36" i="1"/>
  <c r="J36" i="1"/>
  <c r="I36" i="1"/>
  <c r="R35" i="1"/>
  <c r="R28" i="1" s="1"/>
  <c r="R34" i="1"/>
  <c r="S34" i="1" s="1"/>
  <c r="Q34" i="1"/>
  <c r="P34" i="1"/>
  <c r="O34" i="1"/>
  <c r="N34" i="1"/>
  <c r="M34" i="1"/>
  <c r="L34" i="1"/>
  <c r="L21" i="1" s="1"/>
  <c r="L20" i="1" s="1"/>
  <c r="K34" i="1"/>
  <c r="J34" i="1"/>
  <c r="I34" i="1"/>
  <c r="R33" i="1"/>
  <c r="S33" i="1" s="1"/>
  <c r="S32" i="1"/>
  <c r="R32" i="1"/>
  <c r="S31" i="1"/>
  <c r="R31" i="1"/>
  <c r="Q31" i="1"/>
  <c r="P31" i="1"/>
  <c r="O31" i="1"/>
  <c r="N31" i="1"/>
  <c r="M31" i="1"/>
  <c r="L31" i="1"/>
  <c r="K31" i="1"/>
  <c r="J31" i="1"/>
  <c r="I31" i="1"/>
  <c r="R30" i="1"/>
  <c r="S30" i="1" s="1"/>
  <c r="S29" i="1"/>
  <c r="R29" i="1"/>
  <c r="Q29" i="1"/>
  <c r="P29" i="1"/>
  <c r="P21" i="1" s="1"/>
  <c r="P20" i="1" s="1"/>
  <c r="O29" i="1"/>
  <c r="N29" i="1"/>
  <c r="M29" i="1"/>
  <c r="L29" i="1"/>
  <c r="K29" i="1"/>
  <c r="K21" i="1" s="1"/>
  <c r="J29" i="1"/>
  <c r="I29" i="1"/>
  <c r="H28" i="1"/>
  <c r="G28" i="1"/>
  <c r="R27" i="1"/>
  <c r="S27" i="1" s="1"/>
  <c r="G27" i="1"/>
  <c r="R26" i="1"/>
  <c r="R23" i="1" s="1"/>
  <c r="G26" i="1"/>
  <c r="G23" i="1" s="1"/>
  <c r="G12" i="1" s="1"/>
  <c r="G11" i="1" s="1"/>
  <c r="G10" i="1" s="1"/>
  <c r="S25" i="1"/>
  <c r="R25" i="1"/>
  <c r="G25" i="1"/>
  <c r="S24" i="1"/>
  <c r="R24" i="1"/>
  <c r="G24" i="1"/>
  <c r="H23" i="1"/>
  <c r="R22" i="1"/>
  <c r="S22" i="1" s="1"/>
  <c r="Q22" i="1"/>
  <c r="P22" i="1"/>
  <c r="O22" i="1"/>
  <c r="O21" i="1" s="1"/>
  <c r="O20" i="1" s="1"/>
  <c r="N22" i="1"/>
  <c r="N21" i="1" s="1"/>
  <c r="M22" i="1"/>
  <c r="M21" i="1" s="1"/>
  <c r="M20" i="1" s="1"/>
  <c r="L22" i="1"/>
  <c r="K22" i="1"/>
  <c r="J22" i="1"/>
  <c r="I22" i="1"/>
  <c r="R21" i="1"/>
  <c r="S21" i="1" s="1"/>
  <c r="J21" i="1"/>
  <c r="J20" i="1" s="1"/>
  <c r="S20" i="1"/>
  <c r="R20" i="1"/>
  <c r="S19" i="1"/>
  <c r="R19" i="1"/>
  <c r="R18" i="1"/>
  <c r="R13" i="1" s="1"/>
  <c r="R17" i="1"/>
  <c r="S17" i="1" s="1"/>
  <c r="P17" i="1"/>
  <c r="M17" i="1"/>
  <c r="L17" i="1"/>
  <c r="O17" i="1" s="1"/>
  <c r="Q17" i="1" s="1"/>
  <c r="K17" i="1"/>
  <c r="N17" i="1" s="1"/>
  <c r="J17" i="1"/>
  <c r="I17" i="1"/>
  <c r="R16" i="1"/>
  <c r="S16" i="1" s="1"/>
  <c r="L16" i="1"/>
  <c r="O16" i="1" s="1"/>
  <c r="K16" i="1"/>
  <c r="N16" i="1" s="1"/>
  <c r="J16" i="1"/>
  <c r="I16" i="1"/>
  <c r="S15" i="1"/>
  <c r="R15" i="1"/>
  <c r="O15" i="1"/>
  <c r="P15" i="1" s="1"/>
  <c r="N15" i="1"/>
  <c r="L15" i="1"/>
  <c r="K15" i="1"/>
  <c r="J15" i="1"/>
  <c r="I15" i="1"/>
  <c r="S14" i="1"/>
  <c r="R14" i="1"/>
  <c r="L14" i="1"/>
  <c r="O14" i="1" s="1"/>
  <c r="K14" i="1"/>
  <c r="N14" i="1" s="1"/>
  <c r="J14" i="1"/>
  <c r="I14" i="1"/>
  <c r="I12" i="1" s="1"/>
  <c r="I11" i="1" s="1"/>
  <c r="I10" i="1" s="1"/>
  <c r="P13" i="1"/>
  <c r="M13" i="1"/>
  <c r="M12" i="1" s="1"/>
  <c r="M11" i="1" s="1"/>
  <c r="L13" i="1"/>
  <c r="L12" i="1" s="1"/>
  <c r="L11" i="1" s="1"/>
  <c r="L10" i="1" s="1"/>
  <c r="K13" i="1"/>
  <c r="K12" i="1" s="1"/>
  <c r="K11" i="1" s="1"/>
  <c r="K10" i="1" s="1"/>
  <c r="J13" i="1"/>
  <c r="J12" i="1" s="1"/>
  <c r="J11" i="1" s="1"/>
  <c r="J10" i="1" s="1"/>
  <c r="H13" i="1"/>
  <c r="G13" i="1"/>
  <c r="H12" i="1"/>
  <c r="H11" i="1" s="1"/>
  <c r="B9" i="1"/>
  <c r="C9" i="1" s="1"/>
  <c r="D9" i="1" s="1"/>
  <c r="E9" i="1" s="1"/>
  <c r="F9" i="1" s="1"/>
  <c r="G9" i="1" s="1"/>
  <c r="H9" i="1" s="1"/>
  <c r="I9" i="1" s="1"/>
  <c r="J9" i="1" s="1"/>
  <c r="K9" i="1" s="1"/>
  <c r="L9" i="1" s="1"/>
  <c r="M9" i="1" s="1"/>
  <c r="M10" i="1" l="1"/>
  <c r="N20" i="1"/>
  <c r="H143" i="1"/>
  <c r="P14" i="1"/>
  <c r="P12" i="1" s="1"/>
  <c r="P11" i="1" s="1"/>
  <c r="P10" i="1" s="1"/>
  <c r="Q14" i="1"/>
  <c r="Q12" i="1" s="1"/>
  <c r="Q11" i="1" s="1"/>
  <c r="Q10" i="1" s="1"/>
  <c r="R74" i="1"/>
  <c r="Q16" i="1"/>
  <c r="P16" i="1"/>
  <c r="K20" i="1"/>
  <c r="H107" i="1"/>
  <c r="H74" i="1" s="1"/>
  <c r="H10" i="1" s="1"/>
  <c r="S18" i="1"/>
  <c r="S13" i="1" s="1"/>
  <c r="S26" i="1"/>
  <c r="S23" i="1" s="1"/>
  <c r="S35" i="1"/>
  <c r="S28" i="1" s="1"/>
  <c r="R65" i="1"/>
  <c r="R12" i="1" s="1"/>
  <c r="R11" i="1" s="1"/>
  <c r="R10" i="1" s="1"/>
  <c r="S73" i="1"/>
  <c r="S72" i="1" s="1"/>
  <c r="S65" i="1" s="1"/>
  <c r="R94" i="1"/>
  <c r="R93" i="1" s="1"/>
  <c r="S102" i="1"/>
  <c r="S99" i="1" s="1"/>
  <c r="S93" i="1" s="1"/>
  <c r="S74" i="1" s="1"/>
  <c r="R125" i="1"/>
  <c r="N13" i="1"/>
  <c r="N12" i="1" s="1"/>
  <c r="N11" i="1" s="1"/>
  <c r="N10" i="1" s="1"/>
  <c r="O13" i="1"/>
  <c r="O12" i="1" s="1"/>
  <c r="O11" i="1" s="1"/>
  <c r="O10" i="1" s="1"/>
  <c r="S129" i="1"/>
  <c r="S126" i="1" s="1"/>
  <c r="Q15" i="1"/>
  <c r="S90" i="1"/>
  <c r="S88" i="1" s="1"/>
  <c r="S12" i="1" l="1"/>
  <c r="S11" i="1" s="1"/>
  <c r="S10" i="1" s="1"/>
  <c r="S125" i="1"/>
</calcChain>
</file>

<file path=xl/sharedStrings.xml><?xml version="1.0" encoding="utf-8"?>
<sst xmlns="http://schemas.openxmlformats.org/spreadsheetml/2006/main" count="522" uniqueCount="336">
  <si>
    <t>UBND TỈNH QUẢNG BÌNH</t>
  </si>
  <si>
    <t>Biểu số 58/CK-NSNN</t>
  </si>
  <si>
    <t>DANH MỤC CÁC CHƯƠNG TRÌNH, DỰ ÁN SỬ DỤNG VỐN NGÂN SÁCH NHÀ NƯỚC NĂM 2025</t>
  </si>
  <si>
    <t>(Kèm theo Quyết định số:         /QĐ-UBND, ngày       tháng     năm 2025 của Ủy ban nhân dân tỉnh Quảng Bình)</t>
  </si>
  <si>
    <t>Đơn vị: Triệu đồng</t>
  </si>
  <si>
    <t>TT</t>
  </si>
  <si>
    <t>Danh mục dự án</t>
  </si>
  <si>
    <t>Địa điểm XD</t>
  </si>
  <si>
    <t>Khởi công</t>
  </si>
  <si>
    <t xml:space="preserve">Hoàn thành </t>
  </si>
  <si>
    <t xml:space="preserve">Quyết định đầu tư </t>
  </si>
  <si>
    <t>Kế hoạch năm trung hạn 5 năm giai đoạn 2016-2020</t>
  </si>
  <si>
    <t>Kế hoạch trung hạn đã giao đến hết năm 2019</t>
  </si>
  <si>
    <t>Kế hoạch năm 2020</t>
  </si>
  <si>
    <t>Số vốn đã giao đến hết năm 2020</t>
  </si>
  <si>
    <t>Kế hoạch năm 2021</t>
  </si>
  <si>
    <t>Dự kiến
Kế hoạch năm 2021-2025</t>
  </si>
  <si>
    <t>Số vốn đã giao đến hết năm 2024</t>
  </si>
  <si>
    <t xml:space="preserve">
Kế hoạch năm 2025</t>
  </si>
  <si>
    <t>Ghi chú</t>
  </si>
  <si>
    <t>Số quyết định; ngày, tháng, năm ban hành</t>
  </si>
  <si>
    <t xml:space="preserve">TMĐT </t>
  </si>
  <si>
    <t>Tổng số (tất cả các nguồn vốn)</t>
  </si>
  <si>
    <t>Trong đó: vốn NS tỉnh</t>
  </si>
  <si>
    <t xml:space="preserve">Tổng số </t>
  </si>
  <si>
    <t>Tổng số</t>
  </si>
  <si>
    <t>TỔNG SỐ</t>
  </si>
  <si>
    <t>A</t>
  </si>
  <si>
    <t>NGUỒN TẬP TRUNG TRONG NƯỚC</t>
  </si>
  <si>
    <t>I</t>
  </si>
  <si>
    <t>Công trình chuyển tiếp</t>
  </si>
  <si>
    <t xml:space="preserve"> LĨNH VỰC THỦY LỢI, NƯỚC SẠCH VSMT</t>
  </si>
  <si>
    <t>Xây dựng hệ thống kênh mương và hệ thống đập tràn hồ chứa nướcTróoc Trâu (Giai đoạn 2)</t>
  </si>
  <si>
    <t>Quảng 
Ninh</t>
  </si>
  <si>
    <t>56/NQ-HĐND ngày 27/05/2022;
3930/QĐ-UBND ngày 30/12/2022</t>
  </si>
  <si>
    <t>Xây dựng Kè biển Hải Trạch, xã Hải Phú</t>
  </si>
  <si>
    <t>Bố Trạch</t>
  </si>
  <si>
    <t>56/NQ-HĐND ngày 27/05/2022
3331/QĐ-UBND ngày 30/11/2022</t>
  </si>
  <si>
    <t>Xây dựng kè chống sạt lở các xã Hiền Ninh, Trường Xuân</t>
  </si>
  <si>
    <t>56/NQ-HĐND ngày 27/05/2022;
3893/QĐ-UBND ngày 30/12/2022</t>
  </si>
  <si>
    <t>Xây dựng Hồ Khe Luốc và Kè Tam Hương, huyện Lệ Thủy</t>
  </si>
  <si>
    <t>Lệ Thủy</t>
  </si>
  <si>
    <t>56/NQ-HĐND ngày 27/05/2022
3439/QĐ-UBND ngày 8/12/2022</t>
  </si>
  <si>
    <t>Xây dựng, nạo vét và gia cố kênh thoát lũ từ cầu Mệ Sói đến thôn Rẫy Cau (đoạn từ cầu Rẫy Cau đến đường Nguyễn Đóa)</t>
  </si>
  <si>
    <t>Đồng Hới</t>
  </si>
  <si>
    <t>56/NQ-HĐND ngày 27/05/2022
1820/QĐ-UBND ngày 04/07/2023</t>
  </si>
  <si>
    <t>Tuyến mương thoát lũ, đường và kè khu vực Đồng Láng, xã Hải Phú, huyện Bố Trạch</t>
  </si>
  <si>
    <t>56/NQ-HĐND ngày 27/05/2022;
3651/QĐ-UBND ngày 22/12/2022</t>
  </si>
  <si>
    <t>Nâng cấp, mở rộng công trình nước sạch nông thôn</t>
  </si>
  <si>
    <t>các huyện</t>
  </si>
  <si>
    <t>56/NQ-HĐND ngày 27/05/2022</t>
  </si>
  <si>
    <t xml:space="preserve">Kè chống sạt lở bờ suối xã Hóa Sơn, huyện Minh Hóa </t>
  </si>
  <si>
    <t>Minh Hóa</t>
  </si>
  <si>
    <t>56/NQ-HĐND ngày 27/05/2022;
3536/QĐ-UBND ngày 15/12/2022</t>
  </si>
  <si>
    <t>Xây dựng  Kênh tưới Nguyệt Áng - Thế Lộc - Tân Thành, xã Tân Ninh, huyện Quảng Ninh</t>
  </si>
  <si>
    <t>56/NQ-HĐND ngày 27/05/2022;
2988/QĐ-UBND ngày 01/11/2022</t>
  </si>
  <si>
    <t xml:space="preserve"> HẠ TẦNG KỸ THUẬT</t>
  </si>
  <si>
    <t>Hệ thống trang trí đèn LED dọc sông Nhật Lệ (Đoạn từ thôn Mỹ Cảnh đến thôn Hà Thôn, xã Bảo Ninh)</t>
  </si>
  <si>
    <t>56/NQ-HĐND ngày 27/05/2022;
3931/QĐ-UBND ngày 30/12/2022</t>
  </si>
  <si>
    <t>Xây dựng khu tái định cư di dời các hộ dân bị ảnh hưởng bởi nhà máy xi măng Áng Sơn, xã Vạn Ninh, huyện Quảng Ninh</t>
  </si>
  <si>
    <t>Quảng Ninh</t>
  </si>
  <si>
    <t>56/NQ-HĐND ngày 27/05/2022;  3353/QĐ-UBND ngày 01/12/2022</t>
  </si>
  <si>
    <t>Chỉnh trang đô thị đường Trương Pháp</t>
  </si>
  <si>
    <t>56/NQ-HĐND ngày 27/05/2022;
3895/QĐ-UBND ngày 30/12/2022</t>
  </si>
  <si>
    <t>Xây dựng hạ tầng và đường giao thông kết nối Bệnh viện Đa khoa huyện Quảng Ninh</t>
  </si>
  <si>
    <t>Quảng
 Ninh</t>
  </si>
  <si>
    <t>56/NQ-HĐND ngày 27/05/2022;
1853/QĐ-UBND ngày 07/07/2023</t>
  </si>
  <si>
    <t>LĨNH VỰC GIAO THÔNG VẬN TẢI</t>
  </si>
  <si>
    <t>Nâng cấp tuyến Đường tỉnh 562</t>
  </si>
  <si>
    <t>56/NQ-HĐND ngày 27/05/2022
92/NQ-HĐND ngày 10/ 12/2022;
75/QĐ-UBND ngày 13/01/2023</t>
  </si>
  <si>
    <t>Hệ thống hạ tầng kỹ thuật đường hai đầu cầu Cồn Nâm xã Quảng Minh, thị xã Ba Đồn</t>
  </si>
  <si>
    <t>Ba Đồn</t>
  </si>
  <si>
    <t>56/NQ-HĐND ngày 27/05/2022;
191/QĐ-UBND ngày 03/2/2023</t>
  </si>
  <si>
    <t xml:space="preserve">Đường giao thông từ thị trấn Đồng Lê đi xã Thuận Hóa, huyện Tuyên Hóa </t>
  </si>
  <si>
    <t>Tuyên Hóa</t>
  </si>
  <si>
    <t>56/NQ-HĐND ngày 27/05/2022;
3467/QĐ-UBND ngày 9/12/2022</t>
  </si>
  <si>
    <t>Đầu tư xây dựng đường nối từ trục N2 đi các xã phía Bắc và kết nối với trục B2 trước nhà máy may, huyện Quảng Trạch</t>
  </si>
  <si>
    <t>Quảng Trạch</t>
  </si>
  <si>
    <t>56/NQ-HĐND ngày 27/05/2022
3408/QĐ-UBND ngày 07/12/2022</t>
  </si>
  <si>
    <t>Tuyến đường từ ngã tư trung tâm thị trấn Quy Đạt đi tổ dân phố 2, huyện Minh Hóa</t>
  </si>
  <si>
    <t>56/NQ-HĐND ngày 27/05/2022;
3739/QĐ-UBND ngày 27/12/2022</t>
  </si>
  <si>
    <t>Xây dựng hệ thống đường giao thông các xã Hàm Ninh, Võ Ninh, Duy Ninh</t>
  </si>
  <si>
    <t>56/NQ-HĐND ngày 27/05/2022;
3649/QĐ-UBND ngày 22/12/2022</t>
  </si>
  <si>
    <t>Xây dựng hệ thống đường giao thông các xã Sơn Thủy, Hoa Thủy, Thị trấn Nông trường Lệ Ninh</t>
  </si>
  <si>
    <t>56/NQ-HĐND ngày 27/05/2022' 3479/QĐ-UBND ngày 12/12/2022</t>
  </si>
  <si>
    <t>Cầu thôn Ba Đa, xã Nghĩa Ninh, thành phố Đồng Hới</t>
  </si>
  <si>
    <t>56/NQ-HĐND ngày 27/05/2022
2951/QĐ-UBND ngày 28/10/2022</t>
  </si>
  <si>
    <t>Hoàn thiện các tuyến đường giao thông nội thị tại thị trấn Hoàn Lão, huyện Bố Trạch</t>
  </si>
  <si>
    <t>56/NQ-HĐND ngày 27/05/2022;
3766/QĐ-UBND  ngày 28/12/2022</t>
  </si>
  <si>
    <t>Đường Nguyễn Hữu Cảnh nối dài, đoạn từ ngã tư Võ Nguyên Giáp đi quốc lộ 1A, thị xã Ba Đồn</t>
  </si>
  <si>
    <t>56/NQ-HĐND ngày 27/05/2022
3503/QĐ-UBND ngày 13/12/2022</t>
  </si>
  <si>
    <t>Đầu tư xây dựng hạ tầng tuyến đường từ chợ Quảng Lưu đi Trung tâm xã Quảng Thạch kết nối tỉnh lộ 22</t>
  </si>
  <si>
    <t>56/NQ-HĐND ngày 27/05/2022;
3036/QĐ-UBND ngày 7/11/2022</t>
  </si>
  <si>
    <t>Tuyến đường nối đường Hai Bà Trưng đến trường Mầm non số 1 thị trấn Quy Đạt, huyện Minh Hóa</t>
  </si>
  <si>
    <t>56/NQ-HĐND ngày 27/05/2022;
3811/QĐ-UBND ngày 30/12/2022</t>
  </si>
  <si>
    <t>Tuyến đường liên xã Hải Phú đi Sơn Lộc (đoạn từ Sơn Lộc đi ngã ba Thọ Lộc)</t>
  </si>
  <si>
    <t>56/NQ-HĐND ngày 27/05/2022'
3416/QĐ-UBND ngày 7/12/2022</t>
  </si>
  <si>
    <t>Tuyến đường kết nối trung tâm Thị xã Ba Đồn đi trung tâm huyện Quảng Trạch</t>
  </si>
  <si>
    <t>56/NQ-HĐND ngày 27/05/2022; 2346/QĐ-UBND ngày 29/8/2022</t>
  </si>
  <si>
    <t>Đầu tư xây dựng các tuyến đường xã Quảng Châu, huyện Quảng Trạch</t>
  </si>
  <si>
    <t>56/NQ-HĐND ngày 27/05/2022; 
3857/QĐ-UBND ngày 30/12/2022</t>
  </si>
  <si>
    <t>Xây dựng tuyến đường giao thông từ xã Phúc Trạch đi các xã Lâm Trạch và Liên Trạch, huyện Bố Trạch</t>
  </si>
  <si>
    <t>56/NQ-HĐND ngày 27/05/2022;
3712/QĐ-UBND ngày 26/12/2022</t>
  </si>
  <si>
    <t>Đầu tư xây dựng đường giao thông liên xã Lê Hóa - Kim Hóa</t>
  </si>
  <si>
    <t>56/NQ-HĐND ngày 27/05/2022;
3380/QĐ-UBND ngày 02/12/2022</t>
  </si>
  <si>
    <t>Đường giao thông liên xã từ Hoàn Lão đi Tây Trạch</t>
  </si>
  <si>
    <t>56/NQ-HĐND ngày 27/05/2022;
3763/QĐ-UBND ngày 28/12/2022</t>
  </si>
  <si>
    <t>Đường liên xã Quảng Tiên đi Quảng Trung, thị xã Ba Đồn</t>
  </si>
  <si>
    <t>56/NQ-HĐND ngày 27/05/2022;
3690/QĐ-UBND ngày  26/12/2022</t>
  </si>
  <si>
    <t>Xây dựng hệ thống đường giao thông các xã Trường Thủy, Thái Thủy và Dương Thủy</t>
  </si>
  <si>
    <t>56/NQ-HĐND ngày 27/05/2022;
3403/QĐ-UBND ngày 7/12/2022</t>
  </si>
  <si>
    <t>Đầu tư xây dựng các tuyến đường tại xã Quảng Lưu và xã Quảng Hợp, huyện Quảng Trạch</t>
  </si>
  <si>
    <t>56/NQ-HĐND ngày 27/05/2022;
3788/QĐ-UBND ngày  29/12/2022</t>
  </si>
  <si>
    <t xml:space="preserve">Đường nối từ Trung tâm giáo dục dạy nghề đi thị trấn Đồng Lê, huyện Tuyên Hóa </t>
  </si>
  <si>
    <t>56/NQ-HĐND ngày 27/05/2022;
3848/QĐ-UBND ngày 30/12/2022</t>
  </si>
  <si>
    <t xml:space="preserve">Cầu vượt lũ Tân Lý, xã Minh Hóa, huyện Minh Hóa </t>
  </si>
  <si>
    <t>56/NQ-HĐND ngày 27/05/2022
92/NQ-HĐND    ngày  10/12/2022;
3797/QĐ-UBND ngày 29/12/2022</t>
  </si>
  <si>
    <t>Tuyến đường từ Trung tâm xã Tây Trạch đi đường Hồ Chí Minh, huyện Bố Trạch</t>
  </si>
  <si>
    <t>56/NQ-HĐND ngày 27/05/2022;
3710/QĐ-UBND ngày  26/12/2022</t>
  </si>
  <si>
    <t>Đầu tư xây dựng tuyến đường từ trung tâm huyện đi các xã phía Đông Bắc huyện Quảng Trạch</t>
  </si>
  <si>
    <t>56/NQ-HĐND ngày 27/05/2022;
3650/QĐ-UBND ngày 22/12/2022</t>
  </si>
  <si>
    <t>Xây dựng tuyến đường từ cầu Hói Cừa, xã An Thủy đi phía tây huyện Lệ Thủy</t>
  </si>
  <si>
    <t>56/NQ-HĐND ngày 27/05/2022
2591/QĐ-UBND ngày 26/9/2022</t>
  </si>
  <si>
    <t>Tuyến đường giao thông đường Võ Thị Sáu, Phường Quảng Thuận, thị xã Ba Đồn</t>
  </si>
  <si>
    <t>56/NQ-HĐND ngày 27/05/2022
2870/QĐ-UBND ngày 24/10/2022</t>
  </si>
  <si>
    <t>Đầu tư xây dựng các tuyến đường xã Quảng Xuân, huyện Quảng Trạch</t>
  </si>
  <si>
    <t>56/NQ-HĐND ngày 27/05/2022;
3225/QĐ-UBND ngày 22/11/2022</t>
  </si>
  <si>
    <t>Xây dựng tuyến đường 30 nối QL1A với đường về nhà lưu niệm Đại tướng Võ Nguyễn Giáp</t>
  </si>
  <si>
    <t>56/NQ-HĐND ngày 27/05/2022;
2504/QĐ-UBND ngày 07/09/2023</t>
  </si>
  <si>
    <t>Xây dựng tuyến đường cứu hộ, cứu nạn các xã phía nam huyện Lệ Thủy</t>
  </si>
  <si>
    <t>56/NQ-HĐND ngày 27/05/2022;
3449/QĐ-UBND ngày 9/12/2022</t>
  </si>
  <si>
    <t>Xây dựng tuyến đường giao thông kết nối Đường Hồ Chí Minh vào trung tâm Thị trấn Nông Trường Việt Trung</t>
  </si>
  <si>
    <t>56/NQ-HĐND ngày 27/05/2022;
3702/QĐ-UBND ngày 26/12/2022</t>
  </si>
  <si>
    <t>Đường nối từ Hà Nam vào Trung tâm xã Thạch Hóa, huyện Tuyên Hóa</t>
  </si>
  <si>
    <t>56/NQ-HĐND ngày 27/05/2022;
3293/QĐ-UBND n ngày 28/11/2022</t>
  </si>
  <si>
    <t>Xây dựng Cầu và đường hai đầu cầu Trường Sơn thuộc tuyến đường Trường Xuân - Trường Sơn</t>
  </si>
  <si>
    <t>56/NQ-HĐND ngày 27/05/2022;
3189/QĐ-UBND ngày 18/11/2022</t>
  </si>
  <si>
    <t>LĨNH VỰC DU LỊCH</t>
  </si>
  <si>
    <t>Xây dựng Trung tâm thông tin và hỗ trợ khách Du lịch tại Phong Nha Kẻ Bàng</t>
  </si>
  <si>
    <t>56/NQ-HĐND ngày 27/05/2022
1566/QĐ-UBND ngày 10/06/2022</t>
  </si>
  <si>
    <t>Xây dựng Quảng trường biển, thị xã Ba Đồn</t>
  </si>
  <si>
    <t>56/NQ-HĐND ngày 27/05/2022;
2806/QĐ-UBND ngày 05/10/2023</t>
  </si>
  <si>
    <t>LĨNH VỰC KHÁC</t>
  </si>
  <si>
    <t>Đầu tư xây dựng 22 trụ sở công an xã thuộc Công an tỉnh Quảng Bình (giai đoạn 1)</t>
  </si>
  <si>
    <t>43/NQ-HĐND ngày 10/12/2021; 57/NQ-HĐND ngày 27/05/2022
92/NQ-HĐND ngày   10/12/2022</t>
  </si>
  <si>
    <t>Nâng cấp cơ sở vật chất và đầu tư hệ thống công nghệ thông tin phục vụ hoạt động của HĐND tỉnh</t>
  </si>
  <si>
    <t>43/NQ-HĐND ngày 10/12/2021'
92/NQ-HĐND ngày  10/12/2022</t>
  </si>
  <si>
    <t>Chương trình Phát triển lâm nghiệp bền vững giai đoạn 2021-2025</t>
  </si>
  <si>
    <t>Toàn tỉnh</t>
  </si>
  <si>
    <t>56/NQ-HĐND ngày 27/05/2022;
133/QĐ-UBND ngày 18/01/2023</t>
  </si>
  <si>
    <t>Cầu kiểm soát Cửa Sông Gianh</t>
  </si>
  <si>
    <t>56/NQ-HĐND ngày 27/05/2022;
3282/QĐ-UBND ngày 23/11/2022</t>
  </si>
  <si>
    <t>Điểm trưng bày, giới thiệu sản phẩm và kết nối, hỗ trợ phụ nữ sáng tạo khởi nghiệp</t>
  </si>
  <si>
    <t xml:space="preserve">43/NQ-HĐND ngày 10/12/2021;
2320/QĐ-UBND ngày 26/08/2022;
198/NQ-HĐND ngày 25/10/2024
</t>
  </si>
  <si>
    <t>Hạ tầng kỹ thuật khu tái định cư công trình cầu nhật Lệ 3 và đường 2 đầu tư xã Bảo Ninh</t>
  </si>
  <si>
    <t>72/NQ-HĐND ngày 26/7/2022; 1410/QĐ-UBND ngày 2/6/2023</t>
  </si>
  <si>
    <t>LĨNH VỰC KHOA HỌC CÔNG NGHỆ</t>
  </si>
  <si>
    <t>Đầu tư hệ thống Trung tâm chuẩn, thiết bị đo lường, thử nghiệm</t>
  </si>
  <si>
    <t>56/NQ-HĐND ngày 27/05/2022;
1109/QĐ-UBND ngày 11/5/2023</t>
  </si>
  <si>
    <t>B</t>
  </si>
  <si>
    <t>NGUỒN THU CẤP QUYỀN SỬ DỤNG ĐẤT</t>
  </si>
  <si>
    <t>Bố trí các công trình hoàn thành quyết toán và trả nợ XDCB</t>
  </si>
  <si>
    <t>II</t>
  </si>
  <si>
    <t>Hỗ trợ DN theo các chính sách ưu đãi của tỉnh và hỗ trợ các dự án PPP; Hỗ trợ cho các DN cung cấp hàng hóa, dịch vụ công ích (bao gồm bổ sung vốn điều lệ cho Công ty TNHH MTV Xổ số kiến thiết Quảng Bình)</t>
  </si>
  <si>
    <t>III</t>
  </si>
  <si>
    <t>Đối ứng 03 Chương trình mục tiêu quốc gia giai đoạn 2021-2025 và nguồn vốn thực hiện các Nghị quyết của HĐND tỉnh</t>
  </si>
  <si>
    <t>Chương trình mục tiêu quốc gia phát triển kinh tế xã hội vùng đồng bào dân tộc thiểu số và miền núi tỉnh Quảng Bình</t>
  </si>
  <si>
    <t>Hỗ trợ đầu tư PCCC theo Nghị quyết số 16/2021/NQ-HĐND ngày 10/12/2021 quy định việc xử lý các cơ sở không bảo đảm yêu cầu về phòng cháy và chữa cháy trên địa bàn tỉnh Quảng Bình được đưa vào sử dụng trước ngày Luật Phòng cháy và chữa cháy số 27/2001/QH10 có hiệu lực thi hành</t>
  </si>
  <si>
    <t>IV</t>
  </si>
  <si>
    <t>Chuẩn bị đầu tư và Quy hoạch</t>
  </si>
  <si>
    <t>V</t>
  </si>
  <si>
    <t>Vốn đối ứng các dự án ODA</t>
  </si>
  <si>
    <t>Dự án môi trường bền vững các thành phố duyên hải - Tiểu dự án thành phố Đồng Hới (WB)</t>
  </si>
  <si>
    <t>3520/QĐ-UBND ngày 31/10/2016;
1749/QĐ-UBND ngày 27/6/2022</t>
  </si>
  <si>
    <t>Hạ tầng cơ bản cho phát triển toàn diện các tỉnh Nghệ An, Hà Tỉnh, Quảng Bình và Quảng Trị - Tiểu dự án tỉnh Quảng Bình (ADB)</t>
  </si>
  <si>
    <t>Quảng Bình</t>
  </si>
  <si>
    <t>1769/QĐ-UBND ngày 30/5/2018;
93/NQ-HĐND ngày 10/12/2022
217/NQ-HĐND ngày 11/12/2024</t>
  </si>
  <si>
    <t>Dự án Phát triển cơ sở hạ tầng du lịch hỗ trợ cho tăng trưởng toàn diện khu vực tiểu vùng Mê Công mở rộng - giai đoạn 2, Tiểu dự án tỉnh Quảng Bình</t>
  </si>
  <si>
    <t>3590/QĐ-UBND ngày 25/10/2018; 1142/QĐ-UBND ngày 14/4/2020</t>
  </si>
  <si>
    <t>Dự án hiện đại hóa ngành lâm nghiệp và tăng cường tính chống chịu vùng ven biển tỉnh Quảng Bình</t>
  </si>
  <si>
    <t>548/QĐ-TTg ngày 21/4/2017
1757/QĐ-UBND ngày 19/5/2017
3479/QĐ-UBND ngày 13/9/2019</t>
  </si>
  <si>
    <t>Dự án cải thiện thu nhập bền vững và nâng cao chất lượng nguồn nhân lực vì cộng đồng nông thôn hòa bình tỉnh Quảng Bình</t>
  </si>
  <si>
    <t>617/TTg-QHQT ngày 12/5/2021</t>
  </si>
  <si>
    <t>Tăng cường sinh kế thích ứng với biến đổi khí hậu và cung cấp, quản lý nguồn nước sạch cho người dân vùng nông thôn tại huyện Lệ Thủy, tỉnh Quảng Bình</t>
  </si>
  <si>
    <t>216/NQ-HĐND ngày 11/12/2024</t>
  </si>
  <si>
    <t>VI</t>
  </si>
  <si>
    <t>Bố trí các công trình trọng điểm, có tính liên kết vùng</t>
  </si>
  <si>
    <t>Bệnh viện đa khoa khu vực Bắc Quảng Bình (cơ sở 2)</t>
  </si>
  <si>
    <t>43/NQ-HĐND ngày 10/12/2021;
3777/QĐ-UBND ngày 28/12/2022</t>
  </si>
  <si>
    <t>Đường ven biển và cầu Nhật Lệ 3 tỉnh Quảng Bình</t>
  </si>
  <si>
    <t xml:space="preserve">160/NQ-HĐND ngày 09/12/2020; 27/NQ-HĐND ngày 29/10/2021; </t>
  </si>
  <si>
    <t>2.1</t>
  </si>
  <si>
    <t>Dự án thành phần 1: Đường ven biển</t>
  </si>
  <si>
    <t>1680/QĐ-UBND ngày 09/6/2021; 1807/QĐ-UBND ngày 18/6/2021; 812/QĐ-UBND ngày 29/3/2022 của UBND tỉnh</t>
  </si>
  <si>
    <t>2.2</t>
  </si>
  <si>
    <t>Dự án thành phần 2: Cầu Nhật Lệ 3 và đường hai đầu cầu</t>
  </si>
  <si>
    <t>160/NQ-HĐND ngày 09/12/2020; 27/NQ-HĐND ngày 29/10/2021
2409/QĐ-UBND ngày 6/9/2022</t>
  </si>
  <si>
    <t>VII</t>
  </si>
  <si>
    <t>Bố trí công trình chuyển tiếp</t>
  </si>
  <si>
    <t xml:space="preserve">LĨNH VỰC Y TẾ </t>
  </si>
  <si>
    <t>1</t>
  </si>
  <si>
    <t>Xây dựng Bệnh viện Đa khoa huyện Quảng Ninh (cơ sở 2)</t>
  </si>
  <si>
    <t>56/NQ-HĐND ngày 27/05/2022
3777/QĐ-UBND ngày 28/12/2022</t>
  </si>
  <si>
    <t>2</t>
  </si>
  <si>
    <t>Trung tâm Kiểm soát bệnh tật tỉnh (CDC)</t>
  </si>
  <si>
    <t>2022</t>
  </si>
  <si>
    <t xml:space="preserve">57/NQ-HĐND ngày 27/05/2022; 2855/QĐ-UBND ngày 20/10/2022;
198/NQ-HĐND ngày 25/10/2024
</t>
  </si>
  <si>
    <t>Đầu tư xây dựng mới và cải tạo, nâng cấp Trung tâm và các trạm y tế thuộc trung tâm y tế huyện Lệ Thủy</t>
  </si>
  <si>
    <t>56/NQ-HĐND ngày 27/05/2022;
2982/QĐ-UBND ngày 20/10/2023</t>
  </si>
  <si>
    <t>4</t>
  </si>
  <si>
    <t>Đầu tư Xây dựng khuôn viên hạ tầng kỹ thuật, khu khám và điều trị phòng khám đa khoa khu vực Thanh Lạng, xã Thanh Hóa</t>
  </si>
  <si>
    <t>56/NQ-HĐND ngày 27/05/2022;
1726/QĐ-UBND ngày 27/06/2023</t>
  </si>
  <si>
    <t xml:space="preserve">LĨNH VỰC VĂN HÓA, THỂ THAO, KHOA HỌC CÔNG NGHỆ </t>
  </si>
  <si>
    <t>Bảo tồn, tôn tạo, giữ gìn bảo vệ cảnh quan môi trường cho di tích khảo cổ Bàu Tró</t>
  </si>
  <si>
    <t>Xây dựng Trung tâm thể dục thể thao huyện Lệ Thủy</t>
  </si>
  <si>
    <t>56/NQ-HĐND ngày 27/05/2022;
1426/QĐ-UBND ngày 05/06/2023</t>
  </si>
  <si>
    <t>Nhà thi đấu đa năng và các công trình phụ trợ, thị xã Ba Đồn</t>
  </si>
  <si>
    <t>56/NQ-HĐND ngày 27/05/2022;
2644/QĐ-UBND ngày 19/9/2023</t>
  </si>
  <si>
    <t>Sân vận động trung tâm huyện Bố Trạch</t>
  </si>
  <si>
    <t>56/NQ-HĐND ngày 27/05/2022;
3839/QĐ-UBND ngày 30/12/2022</t>
  </si>
  <si>
    <t>Cải tạo, sửa chữa nhà thiếu nhi Quảng Bình</t>
  </si>
  <si>
    <t>43/NQ-HĐND ngày 10/12/2021;
92/NQ-HĐND ngày   10/12/2022;
1712/QĐ-UBND ngày 23/06/2023</t>
  </si>
  <si>
    <t>Trung tâm Thể dục thể thao tỉnh Quảng Bình</t>
  </si>
  <si>
    <t>41/NQ-HĐND ngày 10/12/2021;
4364/QĐ-UBND ngày 25/12/2021 của UBND tỉnh
198/NQ-HĐND ngày 25/10/2024</t>
  </si>
  <si>
    <t>Bố trí công trình khởi công mới 2024</t>
  </si>
  <si>
    <t xml:space="preserve"> Khu neo đậu tránh trú bão tàu cá Bắc Gianh (Hỗ trợ đền bù GPMB)</t>
  </si>
  <si>
    <t>4895/QĐ-BNN-TS ngày 16/11/2023; 1528/QĐ-UBND ngày 3/6/2024</t>
  </si>
  <si>
    <t>Phân bổ chi tiết cho 06 dự án sau khi hoàn thiện thủ tục đầu tư</t>
  </si>
  <si>
    <t>LĨNH VỰC QUỐC PHÒNG - AN NINH</t>
  </si>
  <si>
    <t>(1)</t>
  </si>
  <si>
    <t>Dự án hoàn thành thủ tục</t>
  </si>
  <si>
    <t>Doanh trại Huấn luyện tập trung lực lượng dân quân biển và hệ thống kè chống sạt lở Doanh trại Đảo Hòn La</t>
  </si>
  <si>
    <t>2012/QĐ-UBND ngày 17/7/2024</t>
  </si>
  <si>
    <t>Bệnh xá Công an tỉnh</t>
  </si>
  <si>
    <t xml:space="preserve"> Đồng Hới</t>
  </si>
  <si>
    <t>136/NQ-HĐND ngày 12/10/2023;
3795/QĐ-UBND ngày 27/12/2023</t>
  </si>
  <si>
    <t>Xây dựng mới Trạm Biên phòng CKQT Cha Lo và nâng cấp, cải tạo, sửa chữa một số trạm, tổ công tác biên phòng.</t>
  </si>
  <si>
    <t>136/NQ-HĐND ngày 12/10/2023;
3801/QĐ-UBND ngày 27/12/2023</t>
  </si>
  <si>
    <t>(2)</t>
  </si>
  <si>
    <t>Các dự án chưa hoàn thành thủ tục</t>
  </si>
  <si>
    <t>Phân bổ chi tiết cho 02 dự án sau khi hoàn thiện thủ tục đầu tư</t>
  </si>
  <si>
    <t>Đầu tư xây dựng khoa Ung bướu - Xạ trị, Bệnh viện Hữu nghị Việt Nam-Cu Ba Đồng Hới</t>
  </si>
  <si>
    <t>898/QĐ-UBND ngày 11/4/2024</t>
  </si>
  <si>
    <t>Hệ thống hạ tầng kỹ thuật cầu kết hợp đường hai đầu cầu qua thôn Minh Tiến, xã Quảng Minh, thị xã Ba Đồn.</t>
  </si>
  <si>
    <t>2007/QĐ-UBND ngày 17/7/2024</t>
  </si>
  <si>
    <t xml:space="preserve">Dự án Trung tâm truyền thông - Giáo dục sức khỏe tỉnh Quảng Bình </t>
  </si>
  <si>
    <t>198/NQ-HĐND ngày 25/10/2024</t>
  </si>
  <si>
    <t>Phân bổ chi tiết cho 01 dự án sau khi hoàn thiện thủ tục đầu tư</t>
  </si>
  <si>
    <t>C</t>
  </si>
  <si>
    <t>NGUỒN XỔ SỐ KIẾN THIẾT</t>
  </si>
  <si>
    <t>Đầu tư xây dựng Khu kỹ thuật và điều trị liên chuyên khoa, bệnh viện đa khoa huyện Lệ Thủy</t>
  </si>
  <si>
    <t>56/NQ-HĐND ngày 27/05/2022;
3854/QĐ-UBND ngày 30/12/2022</t>
  </si>
  <si>
    <t>Đầu tư xây dựng mới và cải tạo, nâng cấp Trung tâm và các trạm y tế thuộc trung tâm y tế huyện Tuyên hóa</t>
  </si>
  <si>
    <t>56/NQ-HĐND ngày 27/05/2022;
2371/QĐ-UBND ngày 23/8/2023</t>
  </si>
  <si>
    <t>LĨNH VỰC GIÁO DỤC</t>
  </si>
  <si>
    <t>Xây dựng Ký túc xá sinh viên Trường Cao đẳng Y tế Quảng Bình</t>
  </si>
  <si>
    <t>56/NQ-HĐND ngày 27/05/2022;
3796/QĐ-UBND ngày 29/12/2022</t>
  </si>
  <si>
    <t>Công trình khởi công mới 2024</t>
  </si>
  <si>
    <t>Phân bổ chi tiết cho 07 dự án trường học sau khi hoàn thiện thủ tục đầu tư</t>
  </si>
  <si>
    <t>LĨNH VỰC KHÁC  (Công trình chuyển tiếp)</t>
  </si>
  <si>
    <t>Xây dựng Trụ sở xã Ngư Thủy</t>
  </si>
  <si>
    <t>56/NQ-HĐND ngày 27/05/2022;
3852/QĐ-UBND ngày 30/12/2022</t>
  </si>
  <si>
    <t>D</t>
  </si>
  <si>
    <t>NGUỒN THU PHÍ SỬ DỤNG KẾT CẤU HẠ TẦNG KHU VỰC CỬA KHẨU</t>
  </si>
  <si>
    <t xml:space="preserve">Tuyến đường giao thông xã Hóa Thanh, huyện Minh Hóa </t>
  </si>
  <si>
    <t>56/NQ-HĐND ngày 27/05/2022;
3733/QĐ-UBND ngày 27/12/2022</t>
  </si>
  <si>
    <t xml:space="preserve">Tuyến đường từ cầu Ngầm Rinh - Thanh Liêm, xã Trung Hóa, huyện Minh Hóa </t>
  </si>
  <si>
    <t>56/NQ-HĐND ngày 27/05/2022
3286/QĐ-UBND ngày 25/11/2022</t>
  </si>
  <si>
    <t xml:space="preserve">Đầu tư xây dựng tuyến đường xã Yên Hóa </t>
  </si>
  <si>
    <t>56/NQ-HĐND ngày 27/05/2022;
3644/QĐ-UBND ngày 22/12/2022</t>
  </si>
  <si>
    <t>NGÀNH GIAO THÔNG</t>
  </si>
  <si>
    <t>Thực hiện dự án</t>
  </si>
  <si>
    <t>Các dự án chuyển tiếp hoàn thành năm 2025</t>
  </si>
  <si>
    <t>Dự án nhóm B</t>
  </si>
  <si>
    <t>Đường và cầu vượt đường sắt trung tâm thành phố Đồng Hới</t>
  </si>
  <si>
    <t>2022-2025</t>
  </si>
  <si>
    <t>4292/QĐ-UBND ngày 24/12/2021</t>
  </si>
  <si>
    <t>Hệ thống đường nối từ trung tâm thành phố đi sân bay Đồng Hới</t>
  </si>
  <si>
    <t>4561/QĐ-UBND ngày 29/12/2021</t>
  </si>
  <si>
    <t>3</t>
  </si>
  <si>
    <t>Tuyến đường kết nối từ đường ven biển đến đường Hồ Chí Minh nhánh Đông, huyện Bố Trạch</t>
  </si>
  <si>
    <t>4560/QĐ-UBND ngày 29/12/2021</t>
  </si>
  <si>
    <t>Cầu Lộc Thủy - An Thủy và đường hai đầu cầu</t>
  </si>
  <si>
    <t>4463/QĐ-UBND ngày 28/12/2021; 2919/QĐ-UBND ngày 15/10/2024</t>
  </si>
  <si>
    <t>5</t>
  </si>
  <si>
    <t>Hạ tầng tuyến đường chính từ Trung tâm huyện Quảng Trạch kết nối với Tỉnh lộ 22</t>
  </si>
  <si>
    <t>4086/QĐ-UBND ngày 10/12/2021</t>
  </si>
  <si>
    <t>6</t>
  </si>
  <si>
    <t>Hạ tầng Tuyến đường từ cầu Quảng Hải kết nối các tuyến đường trục chính qua các xã vùng Nam, thị xã Ba Đồn (giai đoạn 1)</t>
  </si>
  <si>
    <t>3738/QĐ-UBND ngày 18/11/2021</t>
  </si>
  <si>
    <t>7</t>
  </si>
  <si>
    <t>Cải tạo, sửa chữa nâng cấp hạ tầng tuyến đường tỉnh lộ 559 đoạn từ xã Quảng Lộc đi xã Quảng Tiên, thị xã Ba Đồn</t>
  </si>
  <si>
    <t>3743/QĐ-UBND ngày 18/11/2021</t>
  </si>
  <si>
    <t>8</t>
  </si>
  <si>
    <t>Tuyến đường Phú Hải - Lương Ninh</t>
  </si>
  <si>
    <t>Đồng Hới, Quảng Ninh</t>
  </si>
  <si>
    <t>4629/QĐ-UBND ngày 30/12/2021</t>
  </si>
  <si>
    <t>9</t>
  </si>
  <si>
    <t>Tuyến đường chính khu đô thị Dinh Mười và vùng phụ cận huyện Quảng Ninh</t>
  </si>
  <si>
    <t>506/QĐ-UBND ngày 24/2/2022</t>
  </si>
  <si>
    <t>NGÀNH NÔNG NGHIỆP, LÂM NGHIỆP, DIÊM NGHIỆP, THỦY LỢI VÀ THỦY SẢN</t>
  </si>
  <si>
    <t>Dự án chuyển tiếp hoàn thành năm 2025</t>
  </si>
  <si>
    <t>Sửa chữa nâng cấp các hồ đập xung yếu tỉnh Quảng Bình</t>
  </si>
  <si>
    <t>-</t>
  </si>
  <si>
    <t>Dự án thành phần 1: Sửa chữa, nâng cấp đảm bảo an toàn đập Khe Dổi, xã Trung Hóa, huyện Minh Hóa</t>
  </si>
  <si>
    <t>4625/QĐ-UBND ngày 30/12/2021</t>
  </si>
  <si>
    <t>LĨNH VỰC Y TẾ, DÂN SỐ VÀ GIA ĐÌNH</t>
  </si>
  <si>
    <t>Trung tâm kiểm soát bệnh tật tỉnh Quảng Bình (CDC)</t>
  </si>
  <si>
    <t>Đồng Hới</t>
  </si>
  <si>
    <t>4301/QĐ-UBND ngày 24/12/2021; 2855/QĐ-UBND ngày 20/10/2022</t>
  </si>
  <si>
    <t>E</t>
  </si>
  <si>
    <t>LĨNH VỰC VĂN HÓA, THỂ THAO, DU LỊCH</t>
  </si>
  <si>
    <t>Trung tâm Văn hóa huyện Tuyên Hóa</t>
  </si>
  <si>
    <t>4361/QĐ-UBND ngày 25/12/2021</t>
  </si>
  <si>
    <t>Trung tâm thể dục thể thao tỉnh Quảng Bình</t>
  </si>
  <si>
    <t>4364/QĐ-UBND ngày 25/12/2021; 554/QĐ-UBND ngày 08/3/2024</t>
  </si>
  <si>
    <t>F</t>
  </si>
  <si>
    <t>HẠ TẦNG KHU CÔNG NGHIỆP VÀ KHU KINH TẾ</t>
  </si>
  <si>
    <t>Đầu tư xây dựng hệ thống hạ tầng kỹ thuật Khu Kinh tế Hòn La</t>
  </si>
  <si>
    <t>4550/QĐ-UBND ngày 29/12/2021</t>
  </si>
  <si>
    <t>G</t>
  </si>
  <si>
    <t>LĨNH VỰC THÔNG TIN TRUYỀN THÔNG</t>
  </si>
  <si>
    <t>a</t>
  </si>
  <si>
    <t>Dự án chuyển đối số, chính quyền điện tử và đô thị thông minh tỉnh Quảng Bình giai đoạn 2021-2025</t>
  </si>
  <si>
    <r>
      <t>Dự án thành phần 1</t>
    </r>
    <r>
      <rPr>
        <sz val="14"/>
        <rFont val="Times New Roman"/>
        <family val="1"/>
      </rPr>
      <t>: Chuyển đổi số, chính quyền điện tử và đô thị thông minh tỉnh Quảng Bình giai đoạn 2021 – 2025 do Sở Thông tin và Truyền thông thực hiện.</t>
    </r>
  </si>
  <si>
    <t>780/QĐ-UBND ngày 03/4/2024</t>
  </si>
  <si>
    <r>
      <t>Dự án thành phần 2</t>
    </r>
    <r>
      <rPr>
        <sz val="14"/>
        <rFont val="Times New Roman"/>
        <family val="1"/>
      </rPr>
      <t>: Đầu tư máy móc, thiết bị Công nghệ thông tin phục vụ triển khai Đề án 06/ Đề án 468 và triển khai số hóa hồ sơ, tài liệu trong lực lượng Công an nhân dân phục vụ chuyển đổi số.</t>
    </r>
  </si>
  <si>
    <t>2024-2025</t>
  </si>
  <si>
    <t>624/QĐ-UBND ngày 28/3/2024</t>
  </si>
  <si>
    <r>
      <t xml:space="preserve">Dự án thành phần 3: </t>
    </r>
    <r>
      <rPr>
        <sz val="14"/>
        <rFont val="Times New Roman"/>
        <family val="1"/>
      </rPr>
      <t>Đầu tư xây dựng, phát triển các hệ thống thông tin, cơ sở dữ liệu chuyên ngành thuộc lĩnh vực Tư pháp.</t>
    </r>
  </si>
  <si>
    <t>660/QĐ-UBND ngày 21/3/2024</t>
  </si>
  <si>
    <r>
      <t xml:space="preserve">Dự án thành phần 4: </t>
    </r>
    <r>
      <rPr>
        <sz val="14"/>
        <rFont val="Times New Roman"/>
        <family val="1"/>
      </rPr>
      <t>Đầu tư nâng cấp cổng thông tin du lịch tích hợp phân hệ quản lý nhà nước và số hoá điểm đến du lịch tỉnh.</t>
    </r>
  </si>
  <si>
    <t>875/QĐ-UBND ngày 10/4/2024</t>
  </si>
  <si>
    <r>
      <t xml:space="preserve">Dự án thành phần 5: </t>
    </r>
    <r>
      <rPr>
        <sz val="14"/>
        <rFont val="Times New Roman"/>
        <family val="1"/>
      </rPr>
      <t>Đầu tư biên tập bản đồ nền dùng chung từ dữ liệu hiện trạng sử dụng đất cấp xã và xây dựng nền tảng chia sẻ dịch vụ bản đồ số và dữ liệu không gian tích hợp với Hệ thống cơ sở dữ liệu dùng chung trên nền thông tin địa lý - GIS của tỉnh Quảng Bình.</t>
    </r>
  </si>
  <si>
    <t>2578/QĐ-UBND ngày 09/9/2024</t>
  </si>
  <si>
    <t>Các dự án giao chi tiết sau khi hoàn thiện thủ tục đầu tư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</si>
</sst>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_(* #,##0_);_(* \(#,##0\);_(* &quot;-&quot;??_);_(@_)"/>
    <numFmt numFmtId="165" formatCode="_-* #,##0.00&quot; &quot;_₫_-;\-* #,##0.00&quot; &quot;_₫_-;_-* &quot;-&quot;??&quot; &quot;_₫_-;_-@_-"/>
    <numFmt numFmtId="166" formatCode="#,##0.00\ _₫"/>
    <numFmt numFmtId="167" formatCode="_-* #,##0\ _₫_-;\-* #,##0\ _₫_-;_-* &quot;-&quot;??\ _₫_-;_-@_-"/>
    <numFmt numFmtId="168" formatCode="_(* #,##0_);_(* \(#,##0\);_(* &quot;-&quot;_);_(@_)"/>
    <numFmt numFmtId="169" formatCode="_-* #,##0.00_-;\-* #,##0.00_-;_-* &quot;-&quot;??_-;_-@_-"/>
    <numFmt numFmtId="170" formatCode="_-* #,##0_-;\-* #,##0_-;_-* &quot;-&quot;??_-;_-@_-"/>
    <numFmt numFmtId="171" formatCode="00000"/>
    <numFmt numFmtId="172" formatCode="_(* #,##0.00_);_(* \(#,##0.00\);_(* &quot;-&quot;??_);_(@_)"/>
    <numFmt numFmtId="173" formatCode="_-* #,##0\ _€_-;\-* #,##0\ _€_-;_-* &quot;-&quot;\ _€_-;_-@_-"/>
    <numFmt numFmtId="174" formatCode="_-* #,##0.00\ _€_-;\-* #,##0.00\ _€_-;_-* &quot;-&quot;??\ _€_-;_-@_-"/>
  </numFmts>
  <fonts count="31" x14ac:knownFonts="1">
    <font>
      <sz val="11"/>
      <color theme="1"/>
      <name val="Calibri"/>
      <family val="2"/>
      <scheme val="minor"/>
    </font>
    <font>
      <sz val="10"/>
      <name val="Arial"/>
      <family val="2"/>
    </font>
    <font>
      <b/>
      <sz val="14"/>
      <name val="Times New Roman"/>
      <family val="1"/>
    </font>
    <font>
      <sz val="14"/>
      <name val="Times New Roman"/>
      <family val="1"/>
    </font>
    <font>
      <b/>
      <sz val="12"/>
      <name val="Times New Roman"/>
      <family val="1"/>
    </font>
    <font>
      <sz val="11"/>
      <color theme="1"/>
      <name val="Calibri"/>
      <family val="2"/>
      <scheme val="minor"/>
    </font>
    <font>
      <i/>
      <sz val="12"/>
      <name val="Times New Roman"/>
      <family val="1"/>
    </font>
    <font>
      <i/>
      <sz val="14"/>
      <name val="Times New Roman"/>
      <family val="1"/>
    </font>
    <font>
      <sz val="14"/>
      <color indexed="9"/>
      <name val="Times New Roman"/>
      <family val="1"/>
    </font>
    <font>
      <sz val="12"/>
      <name val="Times New Roman"/>
      <family val="1"/>
    </font>
    <font>
      <sz val="12"/>
      <name val="VNtimes new roman"/>
      <family val="2"/>
    </font>
    <font>
      <b/>
      <sz val="13"/>
      <name val="Times New Roman"/>
      <family val="1"/>
    </font>
    <font>
      <b/>
      <sz val="11"/>
      <name val="Times New Roman"/>
      <family val="1"/>
    </font>
    <font>
      <sz val="13"/>
      <name val="Times New Roman"/>
      <family val="1"/>
    </font>
    <font>
      <sz val="12"/>
      <color theme="1"/>
      <name val="Times New Roman"/>
      <family val="1"/>
    </font>
    <font>
      <sz val="11"/>
      <name val="Times New Roman"/>
      <family val="1"/>
    </font>
    <font>
      <sz val="14"/>
      <color theme="1"/>
      <name val="Times New Roman"/>
      <family val="1"/>
    </font>
    <font>
      <sz val="11"/>
      <color indexed="8"/>
      <name val="Calibri"/>
      <family val="2"/>
    </font>
    <font>
      <sz val="13"/>
      <color rgb="FFFF0000"/>
      <name val="Times New Roman"/>
      <family val="1"/>
    </font>
    <font>
      <sz val="11"/>
      <color rgb="FFFF0000"/>
      <name val="Times New Roman"/>
      <family val="1"/>
    </font>
    <font>
      <sz val="14"/>
      <color rgb="FFFF0000"/>
      <name val="Times New Roman"/>
      <family val="1"/>
    </font>
    <font>
      <sz val="12"/>
      <color rgb="FFFF0000"/>
      <name val="Times New Roman"/>
      <family val="1"/>
    </font>
    <font>
      <sz val="14"/>
      <name val=".VnTime"/>
      <family val="2"/>
    </font>
    <font>
      <sz val="12"/>
      <name val=".VnTime"/>
      <family val="2"/>
    </font>
    <font>
      <sz val="12"/>
      <color theme="1"/>
      <name val="Times New Roman"/>
      <family val="2"/>
      <charset val="163"/>
    </font>
    <font>
      <b/>
      <i/>
      <sz val="13"/>
      <name val="Times New Roman"/>
      <family val="1"/>
    </font>
    <font>
      <b/>
      <i/>
      <sz val="12"/>
      <name val="Times New Roman"/>
      <family val="1"/>
    </font>
    <font>
      <b/>
      <i/>
      <sz val="11"/>
      <name val="Times New Roman"/>
      <family val="1"/>
    </font>
    <font>
      <i/>
      <sz val="13"/>
      <name val="Times New Roman"/>
      <family val="1"/>
    </font>
    <font>
      <i/>
      <sz val="11"/>
      <name val="Times New Roman"/>
      <family val="1"/>
    </font>
    <font>
      <b/>
      <i/>
      <sz val="14"/>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0">
    <xf numFmtId="0" fontId="0" fillId="0" borderId="0"/>
    <xf numFmtId="174" fontId="5" fillId="0" borderId="0" applyFont="0" applyFill="0" applyBorder="0" applyAlignment="0" applyProtection="0"/>
    <xf numFmtId="168" fontId="5" fillId="0" borderId="0" applyFont="0" applyFill="0" applyBorder="0" applyAlignment="0" applyProtection="0"/>
    <xf numFmtId="0" fontId="1" fillId="0" borderId="0"/>
    <xf numFmtId="0" fontId="10" fillId="0" borderId="0"/>
    <xf numFmtId="165" fontId="5" fillId="0" borderId="0" applyFont="0" applyFill="0" applyBorder="0" applyAlignment="0" applyProtection="0"/>
    <xf numFmtId="0" fontId="9" fillId="0" borderId="0"/>
    <xf numFmtId="0" fontId="1" fillId="0" borderId="0"/>
    <xf numFmtId="0" fontId="1" fillId="0" borderId="0"/>
    <xf numFmtId="0" fontId="14" fillId="0" borderId="0"/>
    <xf numFmtId="0" fontId="5" fillId="0" borderId="0"/>
    <xf numFmtId="0" fontId="14" fillId="0" borderId="0"/>
    <xf numFmtId="0" fontId="5" fillId="0" borderId="0"/>
    <xf numFmtId="0" fontId="5" fillId="0" borderId="0"/>
    <xf numFmtId="0" fontId="5" fillId="0" borderId="0"/>
    <xf numFmtId="0" fontId="1" fillId="0" borderId="0"/>
    <xf numFmtId="169" fontId="17" fillId="0" borderId="0" applyFont="0" applyFill="0" applyBorder="0" applyAlignment="0" applyProtection="0"/>
    <xf numFmtId="0" fontId="17" fillId="0" borderId="0"/>
    <xf numFmtId="0" fontId="17" fillId="0" borderId="0"/>
    <xf numFmtId="0" fontId="1" fillId="0" borderId="0"/>
    <xf numFmtId="0" fontId="1" fillId="0" borderId="0"/>
    <xf numFmtId="0" fontId="17" fillId="0" borderId="0"/>
    <xf numFmtId="0" fontId="1" fillId="0" borderId="0"/>
    <xf numFmtId="0" fontId="22" fillId="0" borderId="0"/>
    <xf numFmtId="0" fontId="23" fillId="0" borderId="0"/>
    <xf numFmtId="0" fontId="24" fillId="0" borderId="0"/>
    <xf numFmtId="0" fontId="17" fillId="0" borderId="0"/>
    <xf numFmtId="172" fontId="17" fillId="0" borderId="0" applyFont="0" applyFill="0" applyBorder="0" applyAlignment="0" applyProtection="0">
      <alignment vertical="center"/>
    </xf>
    <xf numFmtId="0" fontId="22" fillId="0" borderId="0"/>
    <xf numFmtId="169" fontId="5" fillId="0" borderId="0" applyFont="0" applyFill="0" applyBorder="0" applyAlignment="0" applyProtection="0"/>
  </cellStyleXfs>
  <cellXfs count="249">
    <xf numFmtId="0" fontId="0" fillId="0" borderId="0" xfId="0"/>
    <xf numFmtId="1" fontId="2" fillId="0" borderId="0" xfId="3" applyNumberFormat="1" applyFont="1" applyFill="1" applyAlignment="1">
      <alignment horizontal="left" vertical="center" wrapText="1"/>
    </xf>
    <xf numFmtId="1" fontId="2" fillId="0" borderId="0" xfId="3" applyNumberFormat="1" applyFont="1" applyFill="1" applyAlignment="1">
      <alignment horizontal="left" vertical="center" wrapText="1"/>
    </xf>
    <xf numFmtId="1" fontId="2" fillId="0" borderId="0" xfId="3" applyNumberFormat="1" applyFont="1" applyFill="1" applyAlignment="1">
      <alignment horizontal="center" vertical="center" wrapText="1"/>
    </xf>
    <xf numFmtId="3" fontId="3" fillId="0" borderId="0" xfId="3" applyNumberFormat="1" applyFont="1" applyFill="1" applyAlignment="1">
      <alignment vertical="center"/>
    </xf>
    <xf numFmtId="1" fontId="3" fillId="0" borderId="0" xfId="3" applyNumberFormat="1" applyFont="1" applyFill="1" applyAlignment="1">
      <alignment vertical="center"/>
    </xf>
    <xf numFmtId="1" fontId="4" fillId="0" borderId="0" xfId="3" applyNumberFormat="1" applyFont="1" applyFill="1" applyAlignment="1">
      <alignment horizontal="center" vertical="center" wrapText="1"/>
    </xf>
    <xf numFmtId="1" fontId="4" fillId="0" borderId="0" xfId="3" applyNumberFormat="1" applyFont="1" applyFill="1" applyAlignment="1">
      <alignment vertical="center" wrapText="1"/>
    </xf>
    <xf numFmtId="0" fontId="6" fillId="0" borderId="0" xfId="0" applyFont="1" applyFill="1" applyAlignment="1">
      <alignment horizontal="center" vertical="center" wrapText="1"/>
    </xf>
    <xf numFmtId="1" fontId="7" fillId="0" borderId="1" xfId="3" applyNumberFormat="1" applyFont="1" applyFill="1" applyBorder="1" applyAlignment="1">
      <alignment horizontal="right" vertical="center"/>
    </xf>
    <xf numFmtId="3" fontId="8" fillId="0" borderId="0" xfId="3" applyNumberFormat="1" applyFont="1" applyFill="1" applyAlignment="1">
      <alignment vertical="center"/>
    </xf>
    <xf numFmtId="1" fontId="8" fillId="0" borderId="0" xfId="3" applyNumberFormat="1" applyFont="1" applyFill="1" applyAlignment="1">
      <alignment vertical="center"/>
    </xf>
    <xf numFmtId="3" fontId="9" fillId="0" borderId="2" xfId="3" applyNumberFormat="1" applyFont="1" applyFill="1" applyBorder="1" applyAlignment="1">
      <alignment horizontal="center" vertical="center" wrapText="1"/>
    </xf>
    <xf numFmtId="3" fontId="3" fillId="0" borderId="0" xfId="3" applyNumberFormat="1" applyFont="1" applyFill="1" applyAlignment="1">
      <alignment horizontal="center" vertical="center" wrapText="1"/>
    </xf>
    <xf numFmtId="3" fontId="9" fillId="0" borderId="2" xfId="3" quotePrefix="1" applyNumberFormat="1" applyFont="1" applyFill="1" applyBorder="1" applyAlignment="1">
      <alignment horizontal="center" vertical="center" wrapText="1"/>
    </xf>
    <xf numFmtId="3" fontId="3" fillId="0" borderId="0" xfId="3" applyNumberFormat="1" applyFont="1" applyFill="1" applyAlignment="1">
      <alignment vertical="center" wrapText="1"/>
    </xf>
    <xf numFmtId="3" fontId="4" fillId="0" borderId="2" xfId="3" applyNumberFormat="1" applyFont="1" applyFill="1" applyBorder="1" applyAlignment="1">
      <alignment horizontal="center" vertical="center" wrapText="1"/>
    </xf>
    <xf numFmtId="164" fontId="4" fillId="0" borderId="2" xfId="4" applyNumberFormat="1" applyFont="1" applyFill="1" applyBorder="1" applyAlignment="1">
      <alignment horizontal="center" vertical="center" wrapText="1"/>
    </xf>
    <xf numFmtId="164" fontId="4" fillId="0" borderId="2" xfId="4" applyNumberFormat="1" applyFont="1" applyFill="1" applyBorder="1" applyAlignment="1">
      <alignment horizontal="right" vertical="center" wrapText="1"/>
    </xf>
    <xf numFmtId="3" fontId="11" fillId="0" borderId="2" xfId="3" quotePrefix="1" applyNumberFormat="1" applyFont="1" applyFill="1" applyBorder="1" applyAlignment="1">
      <alignment horizontal="center" vertical="center" wrapText="1"/>
    </xf>
    <xf numFmtId="3" fontId="11" fillId="0" borderId="2" xfId="3" applyNumberFormat="1" applyFont="1" applyFill="1" applyBorder="1" applyAlignment="1">
      <alignment horizontal="left" vertical="center" wrapText="1"/>
    </xf>
    <xf numFmtId="3" fontId="11" fillId="0" borderId="2" xfId="5" applyNumberFormat="1" applyFont="1" applyFill="1" applyBorder="1" applyAlignment="1">
      <alignment horizontal="right" vertical="center" wrapText="1"/>
    </xf>
    <xf numFmtId="3" fontId="2" fillId="0" borderId="0" xfId="3" applyNumberFormat="1" applyFont="1" applyFill="1" applyAlignment="1">
      <alignment vertical="center" wrapText="1"/>
    </xf>
    <xf numFmtId="0" fontId="11" fillId="0" borderId="2" xfId="6" applyFont="1" applyFill="1" applyBorder="1" applyAlignment="1">
      <alignment horizontal="center" vertical="center" wrapText="1"/>
    </xf>
    <xf numFmtId="0" fontId="11" fillId="0" borderId="2" xfId="6" applyFont="1" applyFill="1" applyBorder="1" applyAlignment="1">
      <alignment vertical="center" wrapText="1"/>
    </xf>
    <xf numFmtId="0" fontId="4" fillId="0" borderId="2" xfId="6" applyFont="1" applyFill="1" applyBorder="1" applyAlignment="1">
      <alignment horizontal="center" vertical="center" wrapText="1"/>
    </xf>
    <xf numFmtId="0" fontId="11" fillId="0" borderId="2" xfId="7" applyNumberFormat="1" applyFont="1" applyFill="1" applyBorder="1" applyAlignment="1">
      <alignment horizontal="center" vertical="center" wrapText="1"/>
    </xf>
    <xf numFmtId="0" fontId="11" fillId="0" borderId="2" xfId="6" applyNumberFormat="1" applyFont="1" applyFill="1" applyBorder="1" applyAlignment="1">
      <alignment horizontal="center" vertical="center" wrapText="1"/>
    </xf>
    <xf numFmtId="0" fontId="12" fillId="0" borderId="2" xfId="6" applyFont="1" applyFill="1" applyBorder="1" applyAlignment="1">
      <alignment horizontal="center" vertical="center" wrapText="1"/>
    </xf>
    <xf numFmtId="1" fontId="13" fillId="0" borderId="2" xfId="3" applyNumberFormat="1" applyFont="1" applyFill="1" applyBorder="1" applyAlignment="1">
      <alignment horizontal="center" vertical="center"/>
    </xf>
    <xf numFmtId="1" fontId="11" fillId="0" borderId="2" xfId="3" applyNumberFormat="1" applyFont="1" applyFill="1" applyBorder="1" applyAlignment="1">
      <alignment vertical="center" wrapText="1"/>
    </xf>
    <xf numFmtId="1" fontId="3" fillId="0" borderId="2" xfId="3" applyNumberFormat="1" applyFont="1" applyFill="1" applyBorder="1" applyAlignment="1">
      <alignment horizontal="center" vertical="center" wrapText="1"/>
    </xf>
    <xf numFmtId="1" fontId="9" fillId="0" borderId="2" xfId="3" applyNumberFormat="1" applyFont="1" applyFill="1" applyBorder="1" applyAlignment="1">
      <alignment horizontal="center" vertical="center" wrapText="1"/>
    </xf>
    <xf numFmtId="3" fontId="9" fillId="0" borderId="2" xfId="8" applyNumberFormat="1" applyFont="1" applyFill="1" applyBorder="1" applyAlignment="1">
      <alignment horizontal="right" vertical="center" wrapText="1"/>
    </xf>
    <xf numFmtId="0" fontId="13" fillId="0" borderId="2" xfId="0" applyFont="1" applyFill="1" applyBorder="1" applyAlignment="1">
      <alignment horizontal="center" vertical="center"/>
    </xf>
    <xf numFmtId="0" fontId="13"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6" applyFont="1" applyFill="1" applyBorder="1" applyAlignment="1">
      <alignment horizontal="center" vertical="center" wrapText="1"/>
    </xf>
    <xf numFmtId="164" fontId="9" fillId="0" borderId="2" xfId="0" applyNumberFormat="1" applyFont="1" applyFill="1" applyBorder="1" applyAlignment="1">
      <alignment horizontal="center" vertical="center" wrapText="1"/>
    </xf>
    <xf numFmtId="164" fontId="13" fillId="0" borderId="2" xfId="5" applyNumberFormat="1" applyFont="1" applyFill="1" applyBorder="1" applyAlignment="1">
      <alignment vertical="center"/>
    </xf>
    <xf numFmtId="3" fontId="9" fillId="0" borderId="2" xfId="3" quotePrefix="1" applyNumberFormat="1" applyFont="1" applyFill="1" applyBorder="1" applyAlignment="1">
      <alignment horizontal="right" vertical="center" wrapText="1"/>
    </xf>
    <xf numFmtId="1" fontId="13" fillId="0" borderId="2" xfId="3" applyNumberFormat="1" applyFont="1" applyFill="1" applyBorder="1" applyAlignment="1">
      <alignment horizontal="left" vertical="center" wrapText="1"/>
    </xf>
    <xf numFmtId="166" fontId="13" fillId="0" borderId="2" xfId="0" applyNumberFormat="1" applyFont="1" applyFill="1" applyBorder="1" applyAlignment="1">
      <alignment vertical="center" wrapText="1"/>
    </xf>
    <xf numFmtId="0" fontId="13" fillId="0" borderId="2" xfId="9" applyFont="1" applyFill="1" applyBorder="1" applyAlignment="1">
      <alignment horizontal="justify" vertical="center" wrapText="1"/>
    </xf>
    <xf numFmtId="0" fontId="9" fillId="0" borderId="2" xfId="9" applyFont="1" applyFill="1" applyBorder="1" applyAlignment="1">
      <alignment horizontal="center" vertical="center" wrapText="1"/>
    </xf>
    <xf numFmtId="0" fontId="15" fillId="0" borderId="2" xfId="9" applyFont="1" applyFill="1" applyBorder="1" applyAlignment="1">
      <alignment horizontal="center" vertical="center" wrapText="1"/>
    </xf>
    <xf numFmtId="0" fontId="13" fillId="0" borderId="2" xfId="10" applyFont="1" applyFill="1" applyBorder="1" applyAlignment="1">
      <alignment horizontal="left" vertical="center" wrapText="1"/>
    </xf>
    <xf numFmtId="0" fontId="9" fillId="0" borderId="2" xfId="10" applyFont="1" applyFill="1" applyBorder="1" applyAlignment="1">
      <alignment horizontal="center" vertical="center" wrapText="1"/>
    </xf>
    <xf numFmtId="3" fontId="4" fillId="0" borderId="2" xfId="8" applyNumberFormat="1" applyFont="1" applyFill="1" applyBorder="1" applyAlignment="1">
      <alignment horizontal="right" vertical="center" wrapText="1"/>
    </xf>
    <xf numFmtId="3" fontId="2" fillId="0" borderId="0" xfId="3" applyNumberFormat="1" applyFont="1" applyFill="1" applyAlignment="1">
      <alignment vertical="center"/>
    </xf>
    <xf numFmtId="1" fontId="2" fillId="0" borderId="0" xfId="3" applyNumberFormat="1" applyFont="1" applyFill="1" applyAlignment="1">
      <alignment vertical="center"/>
    </xf>
    <xf numFmtId="0" fontId="13" fillId="0" borderId="2" xfId="0" applyFont="1" applyFill="1" applyBorder="1" applyAlignment="1">
      <alignment horizontal="left" vertical="center" wrapText="1"/>
    </xf>
    <xf numFmtId="1" fontId="9" fillId="0" borderId="2" xfId="3" applyNumberFormat="1" applyFont="1" applyFill="1" applyBorder="1" applyAlignment="1">
      <alignment horizontal="right" vertical="center" wrapText="1"/>
    </xf>
    <xf numFmtId="0" fontId="13" fillId="0" borderId="2" xfId="9" applyFont="1" applyFill="1" applyBorder="1" applyAlignment="1">
      <alignment vertical="center" wrapText="1"/>
    </xf>
    <xf numFmtId="0" fontId="13" fillId="0" borderId="2" xfId="9" applyFont="1" applyFill="1" applyBorder="1" applyAlignment="1">
      <alignment horizontal="center" vertical="center" wrapText="1"/>
    </xf>
    <xf numFmtId="0" fontId="13" fillId="0" borderId="2" xfId="0" applyFont="1" applyFill="1" applyBorder="1" applyAlignment="1">
      <alignment horizontal="center" vertical="center" wrapText="1"/>
    </xf>
    <xf numFmtId="3" fontId="13" fillId="0" borderId="2" xfId="0" applyNumberFormat="1" applyFont="1" applyFill="1" applyBorder="1" applyAlignment="1">
      <alignment vertical="center" wrapText="1"/>
    </xf>
    <xf numFmtId="3" fontId="13" fillId="0" borderId="2" xfId="10" applyNumberFormat="1" applyFont="1" applyFill="1" applyBorder="1" applyAlignment="1">
      <alignment vertical="center" wrapText="1"/>
    </xf>
    <xf numFmtId="3" fontId="13" fillId="0" borderId="2" xfId="0" applyNumberFormat="1" applyFont="1" applyFill="1" applyBorder="1" applyAlignment="1">
      <alignment horizontal="right" vertical="center" wrapText="1"/>
    </xf>
    <xf numFmtId="3" fontId="9" fillId="0" borderId="2" xfId="7" applyNumberFormat="1" applyFont="1" applyFill="1" applyBorder="1" applyAlignment="1">
      <alignment horizontal="right" vertical="center" wrapText="1"/>
    </xf>
    <xf numFmtId="0" fontId="13" fillId="0" borderId="2" xfId="11" applyFont="1" applyFill="1" applyBorder="1" applyAlignment="1">
      <alignment vertical="center" wrapText="1"/>
    </xf>
    <xf numFmtId="3" fontId="9" fillId="0" borderId="2" xfId="0" applyNumberFormat="1" applyFont="1" applyFill="1" applyBorder="1" applyAlignment="1">
      <alignment horizontal="right" vertical="center"/>
    </xf>
    <xf numFmtId="167" fontId="3" fillId="0" borderId="2" xfId="5" applyNumberFormat="1" applyFont="1" applyFill="1" applyBorder="1" applyAlignment="1">
      <alignment vertical="center"/>
    </xf>
    <xf numFmtId="0" fontId="13" fillId="0" borderId="2" xfId="12" applyFont="1" applyFill="1" applyBorder="1" applyAlignment="1">
      <alignment horizontal="left" vertical="center" wrapText="1"/>
    </xf>
    <xf numFmtId="0" fontId="13" fillId="0" borderId="2" xfId="12" applyFont="1" applyFill="1" applyBorder="1" applyAlignment="1">
      <alignment horizontal="center" vertical="center" wrapText="1"/>
    </xf>
    <xf numFmtId="0" fontId="13" fillId="0" borderId="2" xfId="13" applyFont="1" applyFill="1" applyBorder="1" applyAlignment="1">
      <alignment horizontal="left" vertical="center" wrapText="1"/>
    </xf>
    <xf numFmtId="0" fontId="13" fillId="0" borderId="2" xfId="13" applyFont="1" applyFill="1" applyBorder="1" applyAlignment="1">
      <alignment horizontal="center" vertical="center" wrapText="1"/>
    </xf>
    <xf numFmtId="166" fontId="13" fillId="0" borderId="2" xfId="0" applyNumberFormat="1" applyFont="1" applyFill="1" applyBorder="1" applyAlignment="1">
      <alignment horizontal="center" vertical="center" wrapText="1"/>
    </xf>
    <xf numFmtId="0" fontId="13" fillId="0" borderId="2" xfId="11" applyFont="1" applyFill="1" applyBorder="1" applyAlignment="1">
      <alignment horizontal="justify" vertical="center" wrapText="1"/>
    </xf>
    <xf numFmtId="0" fontId="13" fillId="0" borderId="2" xfId="11" applyFont="1" applyFill="1" applyBorder="1" applyAlignment="1">
      <alignment horizontal="center" vertical="center" wrapText="1"/>
    </xf>
    <xf numFmtId="0" fontId="13" fillId="0" borderId="2" xfId="14" applyFont="1" applyFill="1" applyBorder="1" applyAlignment="1">
      <alignment horizontal="left" vertical="center" wrapText="1"/>
    </xf>
    <xf numFmtId="1" fontId="13" fillId="0" borderId="2" xfId="15" applyNumberFormat="1" applyFont="1" applyFill="1" applyBorder="1" applyAlignment="1">
      <alignment horizontal="left" vertical="center" wrapText="1"/>
    </xf>
    <xf numFmtId="3" fontId="13" fillId="0" borderId="2" xfId="14" applyNumberFormat="1" applyFont="1" applyFill="1" applyBorder="1" applyAlignment="1">
      <alignment horizontal="left" vertical="center" wrapText="1"/>
    </xf>
    <xf numFmtId="1" fontId="14" fillId="0" borderId="2" xfId="3" applyNumberFormat="1" applyFont="1" applyFill="1" applyBorder="1" applyAlignment="1">
      <alignment horizontal="right" vertical="center" wrapText="1"/>
    </xf>
    <xf numFmtId="3" fontId="16" fillId="0" borderId="0" xfId="3" applyNumberFormat="1" applyFont="1" applyFill="1" applyAlignment="1">
      <alignment vertical="center"/>
    </xf>
    <xf numFmtId="1" fontId="16" fillId="0" borderId="0" xfId="3" applyNumberFormat="1" applyFont="1" applyFill="1" applyAlignment="1">
      <alignment vertical="center"/>
    </xf>
    <xf numFmtId="166" fontId="13" fillId="0" borderId="2" xfId="0" applyNumberFormat="1" applyFont="1" applyFill="1" applyBorder="1" applyAlignment="1">
      <alignment horizontal="left" vertical="center" wrapText="1"/>
    </xf>
    <xf numFmtId="3" fontId="9" fillId="0" borderId="2" xfId="0" applyNumberFormat="1" applyFont="1" applyFill="1" applyBorder="1" applyAlignment="1">
      <alignment horizontal="right" vertical="center" wrapText="1"/>
    </xf>
    <xf numFmtId="168" fontId="9" fillId="0" borderId="2" xfId="2" applyFont="1" applyFill="1" applyBorder="1" applyAlignment="1">
      <alignment horizontal="right" vertical="center" wrapText="1"/>
    </xf>
    <xf numFmtId="0" fontId="13" fillId="0" borderId="2" xfId="10" quotePrefix="1" applyFont="1" applyFill="1" applyBorder="1" applyAlignment="1">
      <alignment horizontal="left" vertical="center" wrapText="1"/>
    </xf>
    <xf numFmtId="167" fontId="13" fillId="0" borderId="2" xfId="5" applyNumberFormat="1" applyFont="1" applyFill="1" applyBorder="1" applyAlignment="1">
      <alignment horizontal="right" vertical="center" wrapText="1"/>
    </xf>
    <xf numFmtId="0" fontId="13" fillId="0" borderId="2" xfId="6" applyFont="1" applyFill="1" applyBorder="1" applyAlignment="1">
      <alignment vertical="center" wrapText="1"/>
    </xf>
    <xf numFmtId="0" fontId="13" fillId="0" borderId="2" xfId="7" applyNumberFormat="1" applyFont="1" applyFill="1" applyBorder="1" applyAlignment="1">
      <alignment horizontal="center" vertical="center" wrapText="1"/>
    </xf>
    <xf numFmtId="0" fontId="13" fillId="0" borderId="2" xfId="6" applyNumberFormat="1" applyFont="1" applyFill="1" applyBorder="1" applyAlignment="1">
      <alignment horizontal="center" vertical="center" wrapText="1"/>
    </xf>
    <xf numFmtId="0" fontId="15" fillId="0" borderId="2" xfId="4" applyNumberFormat="1" applyFont="1" applyFill="1" applyBorder="1" applyAlignment="1">
      <alignment horizontal="center" vertical="center" wrapText="1"/>
    </xf>
    <xf numFmtId="170" fontId="13" fillId="0" borderId="2" xfId="16" applyNumberFormat="1" applyFont="1" applyFill="1" applyBorder="1" applyAlignment="1">
      <alignment vertical="center"/>
    </xf>
    <xf numFmtId="3" fontId="9" fillId="0" borderId="2" xfId="3" applyNumberFormat="1" applyFont="1" applyFill="1" applyBorder="1" applyAlignment="1">
      <alignment vertical="center"/>
    </xf>
    <xf numFmtId="3" fontId="9" fillId="0" borderId="2" xfId="8" applyNumberFormat="1" applyFont="1" applyFill="1" applyBorder="1" applyAlignment="1">
      <alignment vertical="center" wrapText="1"/>
    </xf>
    <xf numFmtId="0" fontId="13" fillId="0" borderId="2" xfId="6" applyFont="1" applyFill="1" applyBorder="1" applyAlignment="1">
      <alignment horizontal="center" vertical="center" wrapText="1"/>
    </xf>
    <xf numFmtId="0" fontId="15" fillId="0" borderId="2" xfId="6" applyFont="1" applyFill="1" applyBorder="1" applyAlignment="1">
      <alignment horizontal="center" vertical="center" wrapText="1"/>
    </xf>
    <xf numFmtId="3" fontId="13" fillId="0" borderId="2" xfId="3" quotePrefix="1" applyNumberFormat="1" applyFont="1" applyFill="1" applyBorder="1" applyAlignment="1">
      <alignment horizontal="center" vertical="center" wrapText="1"/>
    </xf>
    <xf numFmtId="3" fontId="13" fillId="0" borderId="2" xfId="3" quotePrefix="1" applyNumberFormat="1" applyFont="1" applyFill="1" applyBorder="1" applyAlignment="1">
      <alignment vertical="center" wrapText="1"/>
    </xf>
    <xf numFmtId="167" fontId="13" fillId="0" borderId="2" xfId="5" applyNumberFormat="1" applyFont="1" applyFill="1" applyBorder="1" applyAlignment="1">
      <alignment vertical="center"/>
    </xf>
    <xf numFmtId="3" fontId="9" fillId="0" borderId="2" xfId="3" quotePrefix="1" applyNumberFormat="1" applyFont="1" applyFill="1" applyBorder="1" applyAlignment="1">
      <alignment vertical="center" wrapText="1"/>
    </xf>
    <xf numFmtId="3" fontId="9" fillId="0" borderId="2" xfId="7" applyNumberFormat="1" applyFont="1" applyFill="1" applyBorder="1" applyAlignment="1">
      <alignment vertical="center" wrapText="1"/>
    </xf>
    <xf numFmtId="0" fontId="9" fillId="0" borderId="2" xfId="6" applyFont="1" applyFill="1" applyBorder="1" applyAlignment="1">
      <alignment vertical="center" wrapText="1"/>
    </xf>
    <xf numFmtId="170" fontId="13" fillId="0" borderId="2" xfId="16" applyNumberFormat="1" applyFont="1" applyFill="1" applyBorder="1" applyAlignment="1">
      <alignment horizontal="right" vertical="center"/>
    </xf>
    <xf numFmtId="0" fontId="4" fillId="0" borderId="2" xfId="6" applyFont="1" applyFill="1" applyBorder="1" applyAlignment="1">
      <alignment vertical="center" wrapText="1"/>
    </xf>
    <xf numFmtId="0" fontId="11" fillId="0" borderId="2" xfId="12" applyFont="1" applyFill="1" applyBorder="1" applyAlignment="1">
      <alignment horizontal="center" vertical="center" wrapText="1"/>
    </xf>
    <xf numFmtId="0" fontId="18" fillId="0" borderId="2" xfId="9" applyFont="1" applyFill="1" applyBorder="1" applyAlignment="1">
      <alignment horizontal="center" vertical="center"/>
    </xf>
    <xf numFmtId="1" fontId="18" fillId="0" borderId="2" xfId="3" applyNumberFormat="1" applyFont="1" applyFill="1" applyBorder="1" applyAlignment="1">
      <alignment horizontal="left" vertical="center" wrapText="1"/>
    </xf>
    <xf numFmtId="3" fontId="18" fillId="0" borderId="2" xfId="3" quotePrefix="1" applyNumberFormat="1" applyFont="1" applyFill="1" applyBorder="1" applyAlignment="1">
      <alignment horizontal="center" vertical="center" wrapText="1"/>
    </xf>
    <xf numFmtId="0" fontId="18" fillId="0" borderId="2" xfId="9" applyFont="1" applyFill="1" applyBorder="1" applyAlignment="1">
      <alignment horizontal="center" vertical="center" wrapText="1"/>
    </xf>
    <xf numFmtId="0" fontId="19" fillId="0" borderId="2" xfId="9" applyFont="1" applyFill="1" applyBorder="1" applyAlignment="1">
      <alignment horizontal="center" vertical="center" wrapText="1"/>
    </xf>
    <xf numFmtId="3" fontId="18" fillId="0" borderId="2" xfId="9" applyNumberFormat="1" applyFont="1" applyFill="1" applyBorder="1" applyAlignment="1">
      <alignment horizontal="center" vertical="center" wrapText="1"/>
    </xf>
    <xf numFmtId="3" fontId="18" fillId="0" borderId="2" xfId="3" quotePrefix="1" applyNumberFormat="1" applyFont="1" applyFill="1" applyBorder="1" applyAlignment="1">
      <alignment horizontal="right" vertical="center" wrapText="1"/>
    </xf>
    <xf numFmtId="167" fontId="20" fillId="0" borderId="2" xfId="5" applyNumberFormat="1" applyFont="1" applyFill="1" applyBorder="1" applyAlignment="1">
      <alignment vertical="center"/>
    </xf>
    <xf numFmtId="3" fontId="21" fillId="0" borderId="2" xfId="3" quotePrefix="1" applyNumberFormat="1" applyFont="1" applyFill="1" applyBorder="1" applyAlignment="1">
      <alignment horizontal="right" vertical="center" wrapText="1"/>
    </xf>
    <xf numFmtId="1" fontId="11" fillId="0" borderId="2" xfId="8" applyNumberFormat="1" applyFont="1" applyFill="1" applyBorder="1" applyAlignment="1">
      <alignment horizontal="center" vertical="center"/>
    </xf>
    <xf numFmtId="0" fontId="11" fillId="0" borderId="2" xfId="17" applyFont="1" applyFill="1" applyBorder="1" applyAlignment="1">
      <alignment vertical="center" wrapText="1"/>
    </xf>
    <xf numFmtId="1" fontId="4" fillId="0" borderId="2" xfId="8" applyNumberFormat="1" applyFont="1" applyFill="1" applyBorder="1" applyAlignment="1">
      <alignment horizontal="center" vertical="center" wrapText="1"/>
    </xf>
    <xf numFmtId="1" fontId="4" fillId="0" borderId="2" xfId="3" applyNumberFormat="1" applyFont="1" applyFill="1" applyBorder="1" applyAlignment="1">
      <alignment horizontal="center" vertical="center"/>
    </xf>
    <xf numFmtId="3" fontId="13" fillId="0" borderId="2" xfId="3" applyNumberFormat="1" applyFont="1" applyFill="1" applyBorder="1" applyAlignment="1">
      <alignment horizontal="left" vertical="center" wrapText="1"/>
    </xf>
    <xf numFmtId="164" fontId="9" fillId="0" borderId="2" xfId="4" applyNumberFormat="1" applyFont="1" applyFill="1" applyBorder="1" applyAlignment="1">
      <alignment horizontal="center" vertical="center" wrapText="1"/>
    </xf>
    <xf numFmtId="1" fontId="11" fillId="0" borderId="2" xfId="3" applyNumberFormat="1" applyFont="1" applyFill="1" applyBorder="1" applyAlignment="1">
      <alignment horizontal="center" vertical="center"/>
    </xf>
    <xf numFmtId="1" fontId="11" fillId="0" borderId="2" xfId="3" applyNumberFormat="1" applyFont="1" applyFill="1" applyBorder="1" applyAlignment="1">
      <alignment vertical="center"/>
    </xf>
    <xf numFmtId="1" fontId="4" fillId="0" borderId="2" xfId="3" applyNumberFormat="1" applyFont="1" applyFill="1" applyBorder="1" applyAlignment="1">
      <alignment vertical="center"/>
    </xf>
    <xf numFmtId="1" fontId="18" fillId="0" borderId="2" xfId="8" applyNumberFormat="1" applyFont="1" applyFill="1" applyBorder="1" applyAlignment="1">
      <alignment horizontal="center" vertical="center"/>
    </xf>
    <xf numFmtId="0" fontId="13" fillId="0" borderId="2" xfId="18" applyFont="1" applyFill="1" applyBorder="1" applyAlignment="1">
      <alignment horizontal="left" vertical="center" wrapText="1"/>
    </xf>
    <xf numFmtId="1" fontId="9" fillId="0" borderId="2" xfId="8" applyNumberFormat="1" applyFont="1" applyFill="1" applyBorder="1" applyAlignment="1">
      <alignment horizontal="center" vertical="center" wrapText="1"/>
    </xf>
    <xf numFmtId="1" fontId="9" fillId="0" borderId="2" xfId="3" applyNumberFormat="1" applyFont="1" applyFill="1" applyBorder="1" applyAlignment="1">
      <alignment horizontal="center" vertical="center"/>
    </xf>
    <xf numFmtId="1" fontId="13" fillId="0" borderId="2" xfId="8" applyNumberFormat="1" applyFont="1" applyFill="1" applyBorder="1" applyAlignment="1">
      <alignment horizontal="center" vertical="center"/>
    </xf>
    <xf numFmtId="1" fontId="13" fillId="0" borderId="2" xfId="3" applyNumberFormat="1" applyFont="1" applyFill="1" applyBorder="1" applyAlignment="1">
      <alignment vertical="center" wrapText="1"/>
    </xf>
    <xf numFmtId="1" fontId="3" fillId="0" borderId="2" xfId="3" applyNumberFormat="1" applyFont="1" applyFill="1" applyBorder="1" applyAlignment="1">
      <alignment vertical="center"/>
    </xf>
    <xf numFmtId="1" fontId="3" fillId="0" borderId="2" xfId="3" applyNumberFormat="1" applyFont="1" applyFill="1" applyBorder="1" applyAlignment="1">
      <alignment vertical="center" wrapText="1"/>
    </xf>
    <xf numFmtId="1" fontId="11" fillId="0" borderId="2" xfId="19" applyNumberFormat="1" applyFont="1" applyFill="1" applyBorder="1" applyAlignment="1">
      <alignment horizontal="left" vertical="center" wrapText="1"/>
    </xf>
    <xf numFmtId="3" fontId="4" fillId="0" borderId="2" xfId="3" applyNumberFormat="1" applyFont="1" applyFill="1" applyBorder="1" applyAlignment="1">
      <alignment vertical="center"/>
    </xf>
    <xf numFmtId="164" fontId="9" fillId="0" borderId="2" xfId="5" applyNumberFormat="1" applyFont="1" applyFill="1" applyBorder="1" applyAlignment="1">
      <alignment horizontal="right" vertical="center"/>
    </xf>
    <xf numFmtId="1" fontId="13" fillId="0" borderId="2" xfId="3" applyNumberFormat="1" applyFont="1" applyFill="1" applyBorder="1" applyAlignment="1">
      <alignment vertical="center"/>
    </xf>
    <xf numFmtId="0" fontId="13" fillId="0" borderId="2" xfId="20" applyFont="1" applyFill="1" applyBorder="1" applyAlignment="1">
      <alignment horizontal="left" vertical="center" wrapText="1"/>
    </xf>
    <xf numFmtId="1" fontId="3" fillId="0" borderId="2" xfId="3" applyNumberFormat="1" applyFont="1" applyFill="1" applyBorder="1" applyAlignment="1">
      <alignment horizontal="right" vertical="center" wrapText="1"/>
    </xf>
    <xf numFmtId="167" fontId="9" fillId="0" borderId="2" xfId="5" applyNumberFormat="1" applyFont="1" applyFill="1" applyBorder="1" applyAlignment="1">
      <alignment horizontal="right" vertical="center" wrapText="1"/>
    </xf>
    <xf numFmtId="1" fontId="11" fillId="0" borderId="2" xfId="3" applyNumberFormat="1" applyFont="1" applyFill="1" applyBorder="1" applyAlignment="1">
      <alignment horizontal="left" vertical="center"/>
    </xf>
    <xf numFmtId="0" fontId="3" fillId="0" borderId="2" xfId="0" applyFont="1" applyFill="1" applyBorder="1" applyAlignment="1">
      <alignment horizontal="center" vertical="center" wrapText="1"/>
    </xf>
    <xf numFmtId="0" fontId="13" fillId="0" borderId="2" xfId="21" applyNumberFormat="1" applyFont="1" applyFill="1" applyBorder="1" applyAlignment="1">
      <alignment horizontal="center" vertical="center" wrapText="1"/>
    </xf>
    <xf numFmtId="0" fontId="13" fillId="0" borderId="2" xfId="22" applyNumberFormat="1" applyFont="1" applyFill="1" applyBorder="1" applyAlignment="1">
      <alignment horizontal="center" vertical="center" wrapText="1"/>
    </xf>
    <xf numFmtId="3" fontId="4" fillId="0" borderId="2" xfId="16" applyNumberFormat="1" applyFont="1" applyFill="1" applyBorder="1" applyAlignment="1">
      <alignment horizontal="right" vertical="center"/>
    </xf>
    <xf numFmtId="49" fontId="13" fillId="0" borderId="2" xfId="23" applyNumberFormat="1" applyFont="1" applyFill="1" applyBorder="1" applyAlignment="1">
      <alignment horizontal="center" vertical="center" wrapText="1"/>
    </xf>
    <xf numFmtId="3" fontId="13" fillId="0" borderId="2" xfId="24" applyNumberFormat="1" applyFont="1" applyFill="1" applyBorder="1" applyAlignment="1">
      <alignment horizontal="left" vertical="center" wrapText="1"/>
    </xf>
    <xf numFmtId="3" fontId="13" fillId="0" borderId="2" xfId="24" applyNumberFormat="1" applyFont="1" applyFill="1" applyBorder="1" applyAlignment="1" applyProtection="1">
      <alignment horizontal="center" vertical="center" wrapText="1"/>
      <protection locked="0"/>
    </xf>
    <xf numFmtId="49" fontId="13" fillId="0" borderId="2" xfId="24" applyNumberFormat="1" applyFont="1" applyFill="1" applyBorder="1" applyAlignment="1" applyProtection="1">
      <alignment horizontal="center" vertical="center" wrapText="1"/>
      <protection locked="0"/>
    </xf>
    <xf numFmtId="3" fontId="13" fillId="0" borderId="2" xfId="25" applyNumberFormat="1" applyFont="1" applyFill="1" applyBorder="1" applyAlignment="1">
      <alignment horizontal="right" vertical="center" wrapText="1"/>
    </xf>
    <xf numFmtId="49" fontId="18" fillId="0" borderId="2" xfId="23" applyNumberFormat="1" applyFont="1" applyFill="1" applyBorder="1" applyAlignment="1">
      <alignment horizontal="center" vertical="center" wrapText="1"/>
    </xf>
    <xf numFmtId="0" fontId="18" fillId="0" borderId="2" xfId="0" applyFont="1" applyFill="1" applyBorder="1" applyAlignment="1">
      <alignment horizontal="left" vertical="center" wrapText="1"/>
    </xf>
    <xf numFmtId="3" fontId="18" fillId="0" borderId="2" xfId="24" applyNumberFormat="1" applyFont="1" applyFill="1" applyBorder="1" applyAlignment="1" applyProtection="1">
      <alignment horizontal="center" vertical="center" wrapText="1"/>
      <protection locked="0"/>
    </xf>
    <xf numFmtId="49" fontId="18" fillId="0" borderId="2" xfId="24" applyNumberFormat="1" applyFont="1" applyFill="1" applyBorder="1" applyAlignment="1" applyProtection="1">
      <alignment horizontal="center" vertical="center" wrapText="1"/>
      <protection locked="0"/>
    </xf>
    <xf numFmtId="3" fontId="18" fillId="0" borderId="2" xfId="0" applyNumberFormat="1" applyFont="1" applyFill="1" applyBorder="1" applyAlignment="1">
      <alignment horizontal="right" vertical="center" wrapText="1"/>
    </xf>
    <xf numFmtId="3" fontId="18" fillId="0" borderId="2" xfId="25" applyNumberFormat="1" applyFont="1" applyFill="1" applyBorder="1" applyAlignment="1">
      <alignment horizontal="right" vertical="center" wrapText="1"/>
    </xf>
    <xf numFmtId="3" fontId="21" fillId="0" borderId="2" xfId="3" applyNumberFormat="1" applyFont="1" applyFill="1" applyBorder="1" applyAlignment="1">
      <alignment vertical="center"/>
    </xf>
    <xf numFmtId="3" fontId="21" fillId="0" borderId="2" xfId="7" applyNumberFormat="1" applyFont="1" applyFill="1" applyBorder="1" applyAlignment="1">
      <alignment horizontal="right" vertical="center" wrapText="1"/>
    </xf>
    <xf numFmtId="3" fontId="9" fillId="0" borderId="2" xfId="3" applyNumberFormat="1" applyFont="1" applyFill="1" applyBorder="1" applyAlignment="1">
      <alignment horizontal="right" vertical="center"/>
    </xf>
    <xf numFmtId="49" fontId="13" fillId="0" borderId="2" xfId="0" applyNumberFormat="1" applyFont="1" applyFill="1" applyBorder="1" applyAlignment="1">
      <alignment horizontal="center" vertical="center"/>
    </xf>
    <xf numFmtId="0" fontId="13" fillId="0" borderId="2" xfId="6" quotePrefix="1" applyFont="1" applyFill="1" applyBorder="1" applyAlignment="1">
      <alignment horizontal="center" vertical="center" wrapText="1"/>
    </xf>
    <xf numFmtId="171" fontId="11" fillId="0" borderId="2" xfId="26" applyNumberFormat="1" applyFont="1" applyFill="1" applyBorder="1" applyAlignment="1">
      <alignment horizontal="left" vertical="center" wrapText="1"/>
    </xf>
    <xf numFmtId="0" fontId="13" fillId="0" borderId="2" xfId="9" applyFont="1" applyFill="1" applyBorder="1" applyAlignment="1">
      <alignment horizontal="center" vertical="center"/>
    </xf>
    <xf numFmtId="3" fontId="13" fillId="0" borderId="2" xfId="9" applyNumberFormat="1" applyFont="1" applyFill="1" applyBorder="1" applyAlignment="1">
      <alignment vertical="center" wrapText="1"/>
    </xf>
    <xf numFmtId="3" fontId="13" fillId="0" borderId="2" xfId="3" quotePrefix="1" applyNumberFormat="1" applyFont="1" applyFill="1" applyBorder="1" applyAlignment="1">
      <alignment horizontal="right" vertical="center" wrapText="1"/>
    </xf>
    <xf numFmtId="170" fontId="13" fillId="0" borderId="2" xfId="16" applyNumberFormat="1" applyFont="1" applyFill="1" applyBorder="1" applyAlignment="1">
      <alignment horizontal="right" vertical="center" wrapText="1"/>
    </xf>
    <xf numFmtId="168" fontId="15" fillId="0" borderId="2" xfId="21" applyNumberFormat="1" applyFont="1" applyFill="1" applyBorder="1" applyAlignment="1">
      <alignment horizontal="center" vertical="center" wrapText="1"/>
    </xf>
    <xf numFmtId="3" fontId="18" fillId="0" borderId="2" xfId="9" applyNumberFormat="1" applyFont="1" applyFill="1" applyBorder="1" applyAlignment="1">
      <alignment vertical="center" wrapText="1"/>
    </xf>
    <xf numFmtId="1" fontId="20" fillId="0" borderId="2" xfId="3" applyNumberFormat="1" applyFont="1" applyFill="1" applyBorder="1" applyAlignment="1">
      <alignment vertical="center"/>
    </xf>
    <xf numFmtId="3" fontId="3" fillId="0" borderId="2" xfId="0" applyNumberFormat="1" applyFont="1" applyFill="1" applyBorder="1" applyAlignment="1">
      <alignment horizontal="right" vertical="center" wrapText="1"/>
    </xf>
    <xf numFmtId="3" fontId="13" fillId="0" borderId="2" xfId="5" applyNumberFormat="1" applyFont="1" applyFill="1" applyBorder="1" applyAlignment="1">
      <alignment horizontal="right" vertical="center" wrapText="1"/>
    </xf>
    <xf numFmtId="0" fontId="11" fillId="0" borderId="2" xfId="0" applyFont="1" applyFill="1" applyBorder="1" applyAlignment="1">
      <alignment horizontal="justify" vertical="center" wrapText="1"/>
    </xf>
    <xf numFmtId="0" fontId="25" fillId="0" borderId="2" xfId="6" quotePrefix="1" applyFont="1" applyFill="1" applyBorder="1" applyAlignment="1">
      <alignment horizontal="center" vertical="center" wrapText="1"/>
    </xf>
    <xf numFmtId="0" fontId="25" fillId="0" borderId="2" xfId="0" applyFont="1" applyFill="1" applyBorder="1" applyAlignment="1">
      <alignment horizontal="justify" vertical="center" wrapText="1"/>
    </xf>
    <xf numFmtId="0" fontId="26" fillId="0" borderId="2" xfId="6" applyFont="1" applyFill="1" applyBorder="1" applyAlignment="1">
      <alignment horizontal="center" vertical="center" wrapText="1"/>
    </xf>
    <xf numFmtId="0" fontId="25" fillId="0" borderId="2" xfId="7" applyNumberFormat="1" applyFont="1" applyFill="1" applyBorder="1" applyAlignment="1">
      <alignment horizontal="center" vertical="center" wrapText="1"/>
    </xf>
    <xf numFmtId="0" fontId="25" fillId="0" borderId="2" xfId="6" applyNumberFormat="1" applyFont="1" applyFill="1" applyBorder="1" applyAlignment="1">
      <alignment horizontal="center" vertical="center" wrapText="1"/>
    </xf>
    <xf numFmtId="0" fontId="27" fillId="0" borderId="2" xfId="6" applyFont="1" applyFill="1" applyBorder="1" applyAlignment="1">
      <alignment horizontal="center" vertical="center" wrapText="1"/>
    </xf>
    <xf numFmtId="3" fontId="25" fillId="0" borderId="2" xfId="5" applyNumberFormat="1" applyFont="1" applyFill="1" applyBorder="1" applyAlignment="1">
      <alignment horizontal="right" vertical="center" wrapText="1"/>
    </xf>
    <xf numFmtId="3" fontId="3" fillId="0" borderId="2" xfId="3" applyNumberFormat="1" applyFont="1" applyFill="1" applyBorder="1" applyAlignment="1">
      <alignment horizontal="right" vertical="center"/>
    </xf>
    <xf numFmtId="0" fontId="13" fillId="0" borderId="2" xfId="0" applyFont="1" applyFill="1" applyBorder="1" applyAlignment="1">
      <alignment vertical="center"/>
    </xf>
    <xf numFmtId="3" fontId="3" fillId="0" borderId="2" xfId="10" applyNumberFormat="1" applyFont="1" applyFill="1" applyBorder="1" applyAlignment="1">
      <alignment horizontal="right" vertical="center" wrapText="1"/>
    </xf>
    <xf numFmtId="0" fontId="18" fillId="0" borderId="2" xfId="6" applyFont="1" applyFill="1" applyBorder="1" applyAlignment="1">
      <alignment horizontal="center" vertical="center" wrapText="1"/>
    </xf>
    <xf numFmtId="0" fontId="18" fillId="0" borderId="2" xfId="0" applyFont="1" applyFill="1" applyBorder="1" applyAlignment="1">
      <alignment vertical="center" wrapText="1"/>
    </xf>
    <xf numFmtId="0" fontId="20" fillId="0" borderId="2" xfId="0" applyFont="1" applyFill="1" applyBorder="1" applyAlignment="1">
      <alignment horizontal="center" vertical="center" wrapText="1"/>
    </xf>
    <xf numFmtId="0" fontId="18" fillId="0" borderId="2" xfId="21" applyNumberFormat="1" applyFont="1" applyFill="1" applyBorder="1" applyAlignment="1">
      <alignment horizontal="center" vertical="center" wrapText="1"/>
    </xf>
    <xf numFmtId="0" fontId="18" fillId="0" borderId="2" xfId="22" applyNumberFormat="1" applyFont="1" applyFill="1" applyBorder="1" applyAlignment="1">
      <alignment horizontal="center" vertical="center" wrapText="1"/>
    </xf>
    <xf numFmtId="0" fontId="21" fillId="0" borderId="2" xfId="9" applyFont="1" applyFill="1" applyBorder="1" applyAlignment="1">
      <alignment horizontal="center" vertical="center" wrapText="1"/>
    </xf>
    <xf numFmtId="3" fontId="20" fillId="0" borderId="2" xfId="10" applyNumberFormat="1" applyFont="1" applyFill="1" applyBorder="1" applyAlignment="1">
      <alignment horizontal="right" vertical="center" wrapText="1"/>
    </xf>
    <xf numFmtId="3" fontId="21" fillId="0" borderId="2" xfId="3" applyNumberFormat="1" applyFont="1" applyFill="1" applyBorder="1" applyAlignment="1">
      <alignment horizontal="right" vertical="center"/>
    </xf>
    <xf numFmtId="170" fontId="18" fillId="0" borderId="2" xfId="16" applyNumberFormat="1" applyFont="1" applyFill="1" applyBorder="1" applyAlignment="1">
      <alignment horizontal="right" vertical="center" wrapText="1"/>
    </xf>
    <xf numFmtId="3" fontId="20" fillId="0" borderId="2" xfId="3" applyNumberFormat="1" applyFont="1" applyFill="1" applyBorder="1" applyAlignment="1">
      <alignment horizontal="right" vertical="center"/>
    </xf>
    <xf numFmtId="0" fontId="25"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28" fillId="0" borderId="2" xfId="21" applyNumberFormat="1" applyFont="1" applyFill="1" applyBorder="1" applyAlignment="1">
      <alignment horizontal="center" vertical="center" wrapText="1"/>
    </xf>
    <xf numFmtId="0" fontId="28" fillId="0" borderId="2" xfId="22" applyNumberFormat="1" applyFont="1" applyFill="1" applyBorder="1" applyAlignment="1">
      <alignment horizontal="center" vertical="center" wrapText="1"/>
    </xf>
    <xf numFmtId="0" fontId="6" fillId="0" borderId="2" xfId="9" applyFont="1" applyFill="1" applyBorder="1" applyAlignment="1">
      <alignment horizontal="center" vertical="center" wrapText="1"/>
    </xf>
    <xf numFmtId="1" fontId="25" fillId="0" borderId="2" xfId="3" quotePrefix="1" applyNumberFormat="1" applyFont="1" applyFill="1" applyBorder="1" applyAlignment="1">
      <alignment horizontal="center" vertical="center"/>
    </xf>
    <xf numFmtId="1" fontId="7" fillId="0" borderId="2" xfId="3" applyNumberFormat="1" applyFont="1" applyFill="1" applyBorder="1" applyAlignment="1">
      <alignment horizontal="center" vertical="center" wrapText="1"/>
    </xf>
    <xf numFmtId="1" fontId="6" fillId="0" borderId="2" xfId="3" applyNumberFormat="1" applyFont="1" applyFill="1" applyBorder="1" applyAlignment="1">
      <alignment horizontal="center" vertical="center" wrapText="1"/>
    </xf>
    <xf numFmtId="1" fontId="3" fillId="0" borderId="2" xfId="3"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170" fontId="11" fillId="0" borderId="2" xfId="16" applyNumberFormat="1" applyFont="1" applyFill="1" applyBorder="1" applyAlignment="1">
      <alignment horizontal="right" vertical="center" wrapText="1"/>
    </xf>
    <xf numFmtId="168" fontId="25" fillId="0" borderId="2" xfId="21" applyNumberFormat="1" applyFont="1" applyFill="1" applyBorder="1" applyAlignment="1">
      <alignment vertical="center" wrapText="1"/>
    </xf>
    <xf numFmtId="2" fontId="25" fillId="0" borderId="2" xfId="21" applyNumberFormat="1" applyFont="1" applyFill="1" applyBorder="1" applyAlignment="1">
      <alignment horizontal="center" vertical="center" wrapText="1"/>
    </xf>
    <xf numFmtId="164" fontId="27" fillId="0" borderId="2" xfId="27" applyNumberFormat="1" applyFont="1" applyFill="1" applyBorder="1" applyAlignment="1">
      <alignment horizontal="center" vertical="center" wrapText="1"/>
    </xf>
    <xf numFmtId="170" fontId="25" fillId="0" borderId="2" xfId="16" applyNumberFormat="1" applyFont="1" applyFill="1" applyBorder="1" applyAlignment="1">
      <alignment horizontal="right" vertical="center" wrapText="1"/>
    </xf>
    <xf numFmtId="0" fontId="25" fillId="0" borderId="2" xfId="0" quotePrefix="1" applyFont="1" applyFill="1" applyBorder="1" applyAlignment="1">
      <alignment horizontal="center" vertical="center"/>
    </xf>
    <xf numFmtId="0" fontId="25" fillId="0" borderId="2" xfId="6" applyFont="1" applyFill="1" applyBorder="1" applyAlignment="1">
      <alignment vertical="center" wrapText="1"/>
    </xf>
    <xf numFmtId="0" fontId="28" fillId="0" borderId="2" xfId="0" applyFont="1" applyFill="1" applyBorder="1" applyAlignment="1">
      <alignment horizontal="center" vertical="center" wrapText="1"/>
    </xf>
    <xf numFmtId="0" fontId="28" fillId="0" borderId="2" xfId="12" applyFont="1" applyFill="1" applyBorder="1" applyAlignment="1">
      <alignment horizontal="center" vertical="center" wrapText="1"/>
    </xf>
    <xf numFmtId="0" fontId="29" fillId="0" borderId="2" xfId="6"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11" fillId="0" borderId="2" xfId="4" applyNumberFormat="1" applyFont="1" applyFill="1" applyBorder="1" applyAlignment="1">
      <alignment horizontal="center" vertical="center" wrapText="1"/>
    </xf>
    <xf numFmtId="49" fontId="2" fillId="0" borderId="2" xfId="3" applyNumberFormat="1" applyFont="1" applyFill="1" applyBorder="1" applyAlignment="1">
      <alignment horizontal="center" vertical="center"/>
    </xf>
    <xf numFmtId="1" fontId="2" fillId="0" borderId="2" xfId="3" quotePrefix="1" applyNumberFormat="1" applyFont="1" applyFill="1" applyBorder="1" applyAlignment="1">
      <alignment vertical="center" wrapText="1"/>
    </xf>
    <xf numFmtId="1" fontId="2" fillId="0" borderId="2" xfId="3" applyNumberFormat="1" applyFont="1" applyFill="1" applyBorder="1" applyAlignment="1">
      <alignment horizontal="center" vertical="center" wrapText="1"/>
    </xf>
    <xf numFmtId="3" fontId="2" fillId="0" borderId="2" xfId="3" quotePrefix="1" applyNumberFormat="1" applyFont="1" applyFill="1" applyBorder="1" applyAlignment="1">
      <alignment horizontal="right" vertical="center" wrapText="1"/>
    </xf>
    <xf numFmtId="1" fontId="3" fillId="0" borderId="2" xfId="3" applyNumberFormat="1" applyFont="1" applyFill="1" applyBorder="1" applyAlignment="1">
      <alignment horizontal="right" vertical="center"/>
    </xf>
    <xf numFmtId="1" fontId="2" fillId="0" borderId="2" xfId="3" applyNumberFormat="1" applyFont="1" applyFill="1" applyBorder="1" applyAlignment="1">
      <alignment horizontal="center" vertical="center"/>
    </xf>
    <xf numFmtId="1" fontId="2" fillId="0" borderId="2" xfId="3" applyNumberFormat="1" applyFont="1" applyFill="1" applyBorder="1" applyAlignment="1">
      <alignment horizontal="left" vertical="center" wrapText="1"/>
    </xf>
    <xf numFmtId="3" fontId="3" fillId="0" borderId="2" xfId="3" quotePrefix="1" applyNumberFormat="1" applyFont="1" applyFill="1" applyBorder="1" applyAlignment="1">
      <alignment horizontal="center" vertical="center" wrapText="1"/>
    </xf>
    <xf numFmtId="1" fontId="2" fillId="0" borderId="2" xfId="3" applyNumberFormat="1" applyFont="1" applyFill="1" applyBorder="1" applyAlignment="1">
      <alignment vertical="center" wrapText="1"/>
    </xf>
    <xf numFmtId="173" fontId="3" fillId="0" borderId="2" xfId="3" applyNumberFormat="1" applyFont="1" applyFill="1" applyBorder="1" applyAlignment="1">
      <alignment horizontal="center" vertical="center" wrapText="1"/>
    </xf>
    <xf numFmtId="3" fontId="13" fillId="0" borderId="2" xfId="28" applyNumberFormat="1" applyFont="1" applyFill="1" applyBorder="1" applyAlignment="1">
      <alignment horizontal="center" vertical="center" wrapText="1"/>
    </xf>
    <xf numFmtId="3" fontId="2" fillId="0" borderId="2" xfId="3" applyNumberFormat="1" applyFont="1" applyFill="1" applyBorder="1" applyAlignment="1">
      <alignment horizontal="right" vertical="center"/>
    </xf>
    <xf numFmtId="49" fontId="30" fillId="0" borderId="2" xfId="3" applyNumberFormat="1" applyFont="1" applyFill="1" applyBorder="1" applyAlignment="1">
      <alignment horizontal="center" vertical="center"/>
    </xf>
    <xf numFmtId="1" fontId="30" fillId="0" borderId="2" xfId="3" applyNumberFormat="1" applyFont="1" applyFill="1" applyBorder="1" applyAlignment="1">
      <alignment vertical="center" wrapText="1"/>
    </xf>
    <xf numFmtId="49" fontId="3" fillId="0" borderId="2" xfId="3" applyNumberFormat="1" applyFont="1" applyFill="1" applyBorder="1" applyAlignment="1">
      <alignment horizontal="center" vertical="center"/>
    </xf>
    <xf numFmtId="3" fontId="3" fillId="0" borderId="2" xfId="3" applyNumberFormat="1" applyFont="1" applyFill="1" applyBorder="1" applyAlignment="1">
      <alignment horizontal="center" vertical="center" wrapText="1"/>
    </xf>
    <xf numFmtId="164" fontId="3" fillId="0" borderId="2" xfId="29" applyNumberFormat="1" applyFont="1" applyFill="1" applyBorder="1" applyAlignment="1">
      <alignment horizontal="right" vertical="center"/>
    </xf>
    <xf numFmtId="0" fontId="3" fillId="0" borderId="2" xfId="0" applyFont="1" applyFill="1" applyBorder="1" applyAlignment="1">
      <alignment vertical="center" wrapText="1"/>
    </xf>
    <xf numFmtId="3" fontId="3" fillId="0" borderId="2" xfId="0" applyNumberFormat="1" applyFont="1" applyFill="1" applyBorder="1" applyAlignment="1">
      <alignment vertical="center" wrapText="1"/>
    </xf>
    <xf numFmtId="49" fontId="2" fillId="0" borderId="2" xfId="3" applyNumberFormat="1" applyFont="1" applyFill="1" applyBorder="1" applyAlignment="1">
      <alignment horizontal="center" vertical="center" wrapText="1"/>
    </xf>
    <xf numFmtId="3" fontId="2" fillId="0" borderId="2" xfId="3" applyNumberFormat="1" applyFont="1" applyFill="1" applyBorder="1" applyAlignment="1">
      <alignment vertical="center" wrapText="1"/>
    </xf>
    <xf numFmtId="0" fontId="3" fillId="0" borderId="2" xfId="0" applyFont="1" applyFill="1" applyBorder="1" applyAlignment="1">
      <alignment horizontal="justify" vertical="center" wrapText="1"/>
    </xf>
    <xf numFmtId="49" fontId="3" fillId="0" borderId="2" xfId="3" quotePrefix="1" applyNumberFormat="1" applyFont="1" applyFill="1" applyBorder="1" applyAlignment="1">
      <alignment horizontal="center" vertical="center"/>
    </xf>
    <xf numFmtId="1" fontId="11" fillId="0" borderId="2" xfId="3"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3" fontId="2" fillId="0" borderId="2" xfId="1" applyNumberFormat="1" applyFont="1" applyFill="1" applyBorder="1" applyAlignment="1">
      <alignment horizontal="right" vertical="center"/>
    </xf>
    <xf numFmtId="1" fontId="2" fillId="0" borderId="2" xfId="3" applyNumberFormat="1" applyFont="1" applyFill="1" applyBorder="1" applyAlignment="1">
      <alignment horizontal="right" vertical="center"/>
    </xf>
    <xf numFmtId="1" fontId="28" fillId="0" borderId="2" xfId="3" applyNumberFormat="1" applyFont="1" applyFill="1" applyBorder="1" applyAlignment="1">
      <alignment horizontal="center" vertical="center" wrapText="1"/>
    </xf>
    <xf numFmtId="3" fontId="7" fillId="0" borderId="2" xfId="3" applyNumberFormat="1" applyFont="1" applyFill="1" applyBorder="1" applyAlignment="1">
      <alignment horizontal="right" vertical="center"/>
    </xf>
    <xf numFmtId="0" fontId="3" fillId="0" borderId="2" xfId="0" applyFont="1" applyFill="1" applyBorder="1" applyAlignment="1">
      <alignment horizontal="justify" vertical="center"/>
    </xf>
    <xf numFmtId="3" fontId="3" fillId="0" borderId="2" xfId="3" applyNumberFormat="1" applyFont="1" applyFill="1" applyBorder="1" applyAlignment="1">
      <alignment horizontal="justify" vertical="center" wrapText="1"/>
    </xf>
    <xf numFmtId="0" fontId="7" fillId="0" borderId="2" xfId="0" applyFont="1" applyFill="1" applyBorder="1" applyAlignment="1">
      <alignment horizontal="justify" vertical="center"/>
    </xf>
    <xf numFmtId="0" fontId="16" fillId="0" borderId="2" xfId="0" applyFont="1" applyFill="1" applyBorder="1" applyAlignment="1">
      <alignment horizontal="center" vertical="center" wrapText="1"/>
    </xf>
    <xf numFmtId="164" fontId="3" fillId="0" borderId="2" xfId="1" applyNumberFormat="1" applyFont="1" applyFill="1" applyBorder="1" applyAlignment="1">
      <alignment vertical="center"/>
    </xf>
    <xf numFmtId="49" fontId="3" fillId="0" borderId="2" xfId="3" applyNumberFormat="1" applyFont="1" applyFill="1" applyBorder="1" applyAlignment="1">
      <alignment vertical="center"/>
    </xf>
    <xf numFmtId="1" fontId="15" fillId="0" borderId="2" xfId="3" applyNumberFormat="1" applyFont="1" applyFill="1" applyBorder="1" applyAlignment="1">
      <alignment horizontal="center" vertical="center" wrapText="1"/>
    </xf>
    <xf numFmtId="1" fontId="3" fillId="0" borderId="0" xfId="3" applyNumberFormat="1" applyFont="1" applyFill="1" applyAlignment="1">
      <alignment horizontal="center" vertical="center"/>
    </xf>
    <xf numFmtId="1" fontId="13" fillId="0" borderId="0" xfId="3" applyNumberFormat="1" applyFont="1" applyFill="1" applyAlignment="1">
      <alignment vertical="center" wrapText="1"/>
    </xf>
    <xf numFmtId="1" fontId="3" fillId="0" borderId="0" xfId="3" applyNumberFormat="1" applyFont="1" applyFill="1" applyAlignment="1">
      <alignment horizontal="center" vertical="center" wrapText="1"/>
    </xf>
    <xf numFmtId="1" fontId="15" fillId="0" borderId="0" xfId="3" applyNumberFormat="1" applyFont="1" applyFill="1" applyAlignment="1">
      <alignment horizontal="center" vertical="center" wrapText="1"/>
    </xf>
    <xf numFmtId="1" fontId="3" fillId="0" borderId="0" xfId="3" applyNumberFormat="1" applyFont="1" applyFill="1" applyAlignment="1">
      <alignment horizontal="right" vertical="center"/>
    </xf>
  </cellXfs>
  <cellStyles count="30">
    <cellStyle name="Bình thường 2" xfId="4"/>
    <cellStyle name="Comma" xfId="1" builtinId="3"/>
    <cellStyle name="Comma [0]" xfId="2" builtinId="6"/>
    <cellStyle name="Comma 2 2 26" xfId="16"/>
    <cellStyle name="Comma 3" xfId="5"/>
    <cellStyle name="Comma 4" xfId="29"/>
    <cellStyle name="Comma_Ke hoach DTPT NS tinh 2016_PA bc UBND tỉnh 2" xfId="27"/>
    <cellStyle name="Normal" xfId="0" builtinId="0"/>
    <cellStyle name="Normal 10 6" xfId="20"/>
    <cellStyle name="Normal 2 10 2" xfId="18"/>
    <cellStyle name="Normal 2 10 2 2" xfId="26"/>
    <cellStyle name="Normal 2 2 16" xfId="25"/>
    <cellStyle name="Normal 2 27 2 2" xfId="10"/>
    <cellStyle name="Normal 2 27 2 4" xfId="13"/>
    <cellStyle name="Normal 2 3 10" xfId="17"/>
    <cellStyle name="Normal 2 3 4" xfId="6"/>
    <cellStyle name="Normal 3 2" xfId="12"/>
    <cellStyle name="Normal 5" xfId="7"/>
    <cellStyle name="Normal 77 2" xfId="9"/>
    <cellStyle name="Normal 78" xfId="14"/>
    <cellStyle name="Normal 79" xfId="11"/>
    <cellStyle name="Normal_Bieu mau (CV )" xfId="3"/>
    <cellStyle name="Normal_Bieu mau (CV ) 2 10" xfId="8"/>
    <cellStyle name="Normal_Bieu mau (CV ) 2 2" xfId="19"/>
    <cellStyle name="Normal_Bieu mau (CV ) 3" xfId="15"/>
    <cellStyle name="Normal_Bieu mau (CV )_Bieu Giao thong van tai (12)" xfId="22"/>
    <cellStyle name="Normal_Bieu mau huong dan" xfId="28"/>
    <cellStyle name="Normal_BieuKHXDCB2009(sua theo yeu cau U6 ngay 25-11) PHONH DO THI 2" xfId="24"/>
    <cellStyle name="Normal_KH2000_666 2 2 2 2" xfId="23"/>
    <cellStyle name="Normal_Sheet1_Bieu Giao thong van tai (12) 2" xf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137</xdr:row>
      <xdr:rowOff>0</xdr:rowOff>
    </xdr:from>
    <xdr:to>
      <xdr:col>4</xdr:col>
      <xdr:colOff>304800</xdr:colOff>
      <xdr:row>138</xdr:row>
      <xdr:rowOff>513066</xdr:rowOff>
    </xdr:to>
    <xdr:sp macro="" textlink="">
      <xdr:nvSpPr>
        <xdr:cNvPr id="2" name="AutoShape 1" descr="blob:file:///a0548825-b932-4707-aeed-cc114561f07c">
          <a:extLst>
            <a:ext uri="{FF2B5EF4-FFF2-40B4-BE49-F238E27FC236}">
              <a16:creationId xmlns:a16="http://schemas.microsoft.com/office/drawing/2014/main" id="{00000000-0008-0000-0C00-000002000000}"/>
            </a:ext>
          </a:extLst>
        </xdr:cNvPr>
        <xdr:cNvSpPr>
          <a:spLocks noChangeAspect="1" noChangeArrowheads="1"/>
        </xdr:cNvSpPr>
      </xdr:nvSpPr>
      <xdr:spPr>
        <a:xfrm>
          <a:off x="5082540" y="87149940"/>
          <a:ext cx="304800" cy="1153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0</xdr:colOff>
      <xdr:row>138</xdr:row>
      <xdr:rowOff>513066</xdr:rowOff>
    </xdr:to>
    <xdr:sp macro="" textlink="">
      <xdr:nvSpPr>
        <xdr:cNvPr id="3" name="AutoShape 1" descr="blob:file:///a0548825-b932-4707-aeed-cc114561f07c">
          <a:extLst>
            <a:ext uri="{FF2B5EF4-FFF2-40B4-BE49-F238E27FC236}">
              <a16:creationId xmlns:a16="http://schemas.microsoft.com/office/drawing/2014/main" id="{00000000-0008-0000-0C00-000003000000}"/>
            </a:ext>
          </a:extLst>
        </xdr:cNvPr>
        <xdr:cNvSpPr>
          <a:spLocks noChangeAspect="1" noChangeArrowheads="1"/>
        </xdr:cNvSpPr>
      </xdr:nvSpPr>
      <xdr:spPr>
        <a:xfrm>
          <a:off x="5082540" y="87149940"/>
          <a:ext cx="0" cy="1153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304800</xdr:colOff>
      <xdr:row>138</xdr:row>
      <xdr:rowOff>843341</xdr:rowOff>
    </xdr:to>
    <xdr:sp macro="" textlink="">
      <xdr:nvSpPr>
        <xdr:cNvPr id="4" name="AutoShape 1" descr="blob:file:///a0548825-b932-4707-aeed-cc114561f07c">
          <a:extLst>
            <a:ext uri="{FF2B5EF4-FFF2-40B4-BE49-F238E27FC236}">
              <a16:creationId xmlns:a16="http://schemas.microsoft.com/office/drawing/2014/main" id="{00000000-0008-0000-0C00-000004000000}"/>
            </a:ext>
          </a:extLst>
        </xdr:cNvPr>
        <xdr:cNvSpPr>
          <a:spLocks noChangeAspect="1" noChangeArrowheads="1"/>
        </xdr:cNvSpPr>
      </xdr:nvSpPr>
      <xdr:spPr>
        <a:xfrm>
          <a:off x="5082540" y="87149940"/>
          <a:ext cx="304800" cy="1483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304800</xdr:colOff>
      <xdr:row>138</xdr:row>
      <xdr:rowOff>658136</xdr:rowOff>
    </xdr:to>
    <xdr:sp macro="" textlink="">
      <xdr:nvSpPr>
        <xdr:cNvPr id="5" name="AutoShape 1" descr="blob:file:///a0548825-b932-4707-aeed-cc114561f07c">
          <a:extLst>
            <a:ext uri="{FF2B5EF4-FFF2-40B4-BE49-F238E27FC236}">
              <a16:creationId xmlns:a16="http://schemas.microsoft.com/office/drawing/2014/main" id="{00000000-0008-0000-0C00-000005000000}"/>
            </a:ext>
          </a:extLst>
        </xdr:cNvPr>
        <xdr:cNvSpPr>
          <a:spLocks noChangeAspect="1" noChangeArrowheads="1"/>
        </xdr:cNvSpPr>
      </xdr:nvSpPr>
      <xdr:spPr>
        <a:xfrm>
          <a:off x="5082540" y="87149940"/>
          <a:ext cx="304800" cy="1298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0</xdr:colOff>
      <xdr:row>138</xdr:row>
      <xdr:rowOff>658136</xdr:rowOff>
    </xdr:to>
    <xdr:sp macro="" textlink="">
      <xdr:nvSpPr>
        <xdr:cNvPr id="6" name="AutoShape 1" descr="blob:file:///a0548825-b932-4707-aeed-cc114561f07c">
          <a:extLst>
            <a:ext uri="{FF2B5EF4-FFF2-40B4-BE49-F238E27FC236}">
              <a16:creationId xmlns:a16="http://schemas.microsoft.com/office/drawing/2014/main" id="{00000000-0008-0000-0C00-000006000000}"/>
            </a:ext>
          </a:extLst>
        </xdr:cNvPr>
        <xdr:cNvSpPr>
          <a:spLocks noChangeAspect="1" noChangeArrowheads="1"/>
        </xdr:cNvSpPr>
      </xdr:nvSpPr>
      <xdr:spPr>
        <a:xfrm>
          <a:off x="5082540" y="87149940"/>
          <a:ext cx="0" cy="12982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137</xdr:row>
      <xdr:rowOff>0</xdr:rowOff>
    </xdr:from>
    <xdr:to>
      <xdr:col>4</xdr:col>
      <xdr:colOff>304800</xdr:colOff>
      <xdr:row>139</xdr:row>
      <xdr:rowOff>272605</xdr:rowOff>
    </xdr:to>
    <xdr:sp macro="" textlink="">
      <xdr:nvSpPr>
        <xdr:cNvPr id="7" name="AutoShape 1" descr="blob:file:///a0548825-b932-4707-aeed-cc114561f07c">
          <a:extLst>
            <a:ext uri="{FF2B5EF4-FFF2-40B4-BE49-F238E27FC236}">
              <a16:creationId xmlns:a16="http://schemas.microsoft.com/office/drawing/2014/main" id="{00000000-0008-0000-0C00-000007000000}"/>
            </a:ext>
          </a:extLst>
        </xdr:cNvPr>
        <xdr:cNvSpPr>
          <a:spLocks noChangeAspect="1" noChangeArrowheads="1"/>
        </xdr:cNvSpPr>
      </xdr:nvSpPr>
      <xdr:spPr>
        <a:xfrm>
          <a:off x="5082540" y="87149940"/>
          <a:ext cx="304800" cy="1766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8" name="Text Box 2">
          <a:extLst>
            <a:ext uri="{FF2B5EF4-FFF2-40B4-BE49-F238E27FC236}">
              <a16:creationId xmlns:a16="http://schemas.microsoft.com/office/drawing/2014/main" id="{D5363FC6-DEA5-4802-87C3-F14CF63F26A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 name="Text Box 3">
          <a:extLst>
            <a:ext uri="{FF2B5EF4-FFF2-40B4-BE49-F238E27FC236}">
              <a16:creationId xmlns:a16="http://schemas.microsoft.com/office/drawing/2014/main" id="{A125262E-33FF-4D23-91D1-7EA63BEA887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 name="Text Box 4">
          <a:extLst>
            <a:ext uri="{FF2B5EF4-FFF2-40B4-BE49-F238E27FC236}">
              <a16:creationId xmlns:a16="http://schemas.microsoft.com/office/drawing/2014/main" id="{E0B6C27D-1B04-46FB-882F-9576406C198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 name="Text Box 5">
          <a:extLst>
            <a:ext uri="{FF2B5EF4-FFF2-40B4-BE49-F238E27FC236}">
              <a16:creationId xmlns:a16="http://schemas.microsoft.com/office/drawing/2014/main" id="{479D46E0-60B0-452C-B671-F530618E581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 name="Text Box 6">
          <a:extLst>
            <a:ext uri="{FF2B5EF4-FFF2-40B4-BE49-F238E27FC236}">
              <a16:creationId xmlns:a16="http://schemas.microsoft.com/office/drawing/2014/main" id="{F70ACF30-62FA-42E1-BA59-503DC3E99F4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 name="Text Box 7">
          <a:extLst>
            <a:ext uri="{FF2B5EF4-FFF2-40B4-BE49-F238E27FC236}">
              <a16:creationId xmlns:a16="http://schemas.microsoft.com/office/drawing/2014/main" id="{ACA1F936-A6C7-4D85-8545-C2DAE85F17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 name="Text Box 8">
          <a:extLst>
            <a:ext uri="{FF2B5EF4-FFF2-40B4-BE49-F238E27FC236}">
              <a16:creationId xmlns:a16="http://schemas.microsoft.com/office/drawing/2014/main" id="{9EC19F4F-9C85-4056-9246-C67C5F12723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 name="Text Box 9">
          <a:extLst>
            <a:ext uri="{FF2B5EF4-FFF2-40B4-BE49-F238E27FC236}">
              <a16:creationId xmlns:a16="http://schemas.microsoft.com/office/drawing/2014/main" id="{1504DD75-5DD7-4199-93E2-29B3A13BDF9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 name="Text Box 10">
          <a:extLst>
            <a:ext uri="{FF2B5EF4-FFF2-40B4-BE49-F238E27FC236}">
              <a16:creationId xmlns:a16="http://schemas.microsoft.com/office/drawing/2014/main" id="{08DC83DB-376C-460E-B92A-A28DF1DAC66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 name="Text Box 11">
          <a:extLst>
            <a:ext uri="{FF2B5EF4-FFF2-40B4-BE49-F238E27FC236}">
              <a16:creationId xmlns:a16="http://schemas.microsoft.com/office/drawing/2014/main" id="{EDB5E122-3E01-4145-B5B4-EFE05EB4EA9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 name="Text Box 12">
          <a:extLst>
            <a:ext uri="{FF2B5EF4-FFF2-40B4-BE49-F238E27FC236}">
              <a16:creationId xmlns:a16="http://schemas.microsoft.com/office/drawing/2014/main" id="{1D2770C5-2B7D-4E16-BC72-E3EA693D852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 name="Text Box 13">
          <a:extLst>
            <a:ext uri="{FF2B5EF4-FFF2-40B4-BE49-F238E27FC236}">
              <a16:creationId xmlns:a16="http://schemas.microsoft.com/office/drawing/2014/main" id="{12ABA00E-2A33-4FDF-A24F-95BF63E448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 name="Text Box 14">
          <a:extLst>
            <a:ext uri="{FF2B5EF4-FFF2-40B4-BE49-F238E27FC236}">
              <a16:creationId xmlns:a16="http://schemas.microsoft.com/office/drawing/2014/main" id="{23397B3B-A5F1-479A-94B6-9BFD2D4AD0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 name="Text Box 15">
          <a:extLst>
            <a:ext uri="{FF2B5EF4-FFF2-40B4-BE49-F238E27FC236}">
              <a16:creationId xmlns:a16="http://schemas.microsoft.com/office/drawing/2014/main" id="{B9DCCDEC-B3E8-403A-873A-42D40D80524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 name="Text Box 16">
          <a:extLst>
            <a:ext uri="{FF2B5EF4-FFF2-40B4-BE49-F238E27FC236}">
              <a16:creationId xmlns:a16="http://schemas.microsoft.com/office/drawing/2014/main" id="{4B01B51F-923E-4B05-9176-79D2896F51B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 name="Text Box 17">
          <a:extLst>
            <a:ext uri="{FF2B5EF4-FFF2-40B4-BE49-F238E27FC236}">
              <a16:creationId xmlns:a16="http://schemas.microsoft.com/office/drawing/2014/main" id="{509A5D11-224E-4663-AEC5-0947D34000E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4" name="Text Box 18">
          <a:extLst>
            <a:ext uri="{FF2B5EF4-FFF2-40B4-BE49-F238E27FC236}">
              <a16:creationId xmlns:a16="http://schemas.microsoft.com/office/drawing/2014/main" id="{AAF37BD7-7D37-4802-8480-7601B8DA65C1}"/>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5" name="Text Box 19">
          <a:extLst>
            <a:ext uri="{FF2B5EF4-FFF2-40B4-BE49-F238E27FC236}">
              <a16:creationId xmlns:a16="http://schemas.microsoft.com/office/drawing/2014/main" id="{766D2B6D-7493-4568-8D93-8963EEEEC8F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 name="Text Box 20">
          <a:extLst>
            <a:ext uri="{FF2B5EF4-FFF2-40B4-BE49-F238E27FC236}">
              <a16:creationId xmlns:a16="http://schemas.microsoft.com/office/drawing/2014/main" id="{77429034-D4A9-4ED9-A3A1-F632283B749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 name="Text Box 21">
          <a:extLst>
            <a:ext uri="{FF2B5EF4-FFF2-40B4-BE49-F238E27FC236}">
              <a16:creationId xmlns:a16="http://schemas.microsoft.com/office/drawing/2014/main" id="{B098221A-C898-44A5-A852-3775BE68C9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 name="Text Box 22">
          <a:extLst>
            <a:ext uri="{FF2B5EF4-FFF2-40B4-BE49-F238E27FC236}">
              <a16:creationId xmlns:a16="http://schemas.microsoft.com/office/drawing/2014/main" id="{2E9C1DF1-A15A-4E98-9413-A04E9331854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 name="Text Box 23">
          <a:extLst>
            <a:ext uri="{FF2B5EF4-FFF2-40B4-BE49-F238E27FC236}">
              <a16:creationId xmlns:a16="http://schemas.microsoft.com/office/drawing/2014/main" id="{31D5FAB8-74CB-49CA-AE98-20E576B8530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 name="Text Box 24">
          <a:extLst>
            <a:ext uri="{FF2B5EF4-FFF2-40B4-BE49-F238E27FC236}">
              <a16:creationId xmlns:a16="http://schemas.microsoft.com/office/drawing/2014/main" id="{EE588DFF-65C2-492B-B10F-16B98D69A37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 name="Text Box 25">
          <a:extLst>
            <a:ext uri="{FF2B5EF4-FFF2-40B4-BE49-F238E27FC236}">
              <a16:creationId xmlns:a16="http://schemas.microsoft.com/office/drawing/2014/main" id="{E1E0039D-6D6C-4DD1-8DEB-309FE9BF425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 name="Text Box 26">
          <a:extLst>
            <a:ext uri="{FF2B5EF4-FFF2-40B4-BE49-F238E27FC236}">
              <a16:creationId xmlns:a16="http://schemas.microsoft.com/office/drawing/2014/main" id="{DB1ADCB3-36F1-47C3-94BA-D8C14A8A88E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 name="Text Box 27">
          <a:extLst>
            <a:ext uri="{FF2B5EF4-FFF2-40B4-BE49-F238E27FC236}">
              <a16:creationId xmlns:a16="http://schemas.microsoft.com/office/drawing/2014/main" id="{E5CB1501-A822-4180-A6E3-4541B3364AA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 name="Text Box 28">
          <a:extLst>
            <a:ext uri="{FF2B5EF4-FFF2-40B4-BE49-F238E27FC236}">
              <a16:creationId xmlns:a16="http://schemas.microsoft.com/office/drawing/2014/main" id="{A75E3CA9-A407-474B-AD56-677B1A6EDD4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 name="Text Box 29">
          <a:extLst>
            <a:ext uri="{FF2B5EF4-FFF2-40B4-BE49-F238E27FC236}">
              <a16:creationId xmlns:a16="http://schemas.microsoft.com/office/drawing/2014/main" id="{FCF26F03-D8D6-4783-BF0A-AE81ACFD4C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 name="Text Box 30">
          <a:extLst>
            <a:ext uri="{FF2B5EF4-FFF2-40B4-BE49-F238E27FC236}">
              <a16:creationId xmlns:a16="http://schemas.microsoft.com/office/drawing/2014/main" id="{62F4C709-6B27-4A40-813B-26C8DF68841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 name="Text Box 31">
          <a:extLst>
            <a:ext uri="{FF2B5EF4-FFF2-40B4-BE49-F238E27FC236}">
              <a16:creationId xmlns:a16="http://schemas.microsoft.com/office/drawing/2014/main" id="{658FDC7E-FF71-4C59-B56B-05AA0082A1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 name="Text Box 32">
          <a:extLst>
            <a:ext uri="{FF2B5EF4-FFF2-40B4-BE49-F238E27FC236}">
              <a16:creationId xmlns:a16="http://schemas.microsoft.com/office/drawing/2014/main" id="{6A919F3C-3355-453D-B8E2-771B210B819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 name="Text Box 33">
          <a:extLst>
            <a:ext uri="{FF2B5EF4-FFF2-40B4-BE49-F238E27FC236}">
              <a16:creationId xmlns:a16="http://schemas.microsoft.com/office/drawing/2014/main" id="{4CCB0852-7C96-4031-9DD9-733AD35C501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 name="Text Box 34">
          <a:extLst>
            <a:ext uri="{FF2B5EF4-FFF2-40B4-BE49-F238E27FC236}">
              <a16:creationId xmlns:a16="http://schemas.microsoft.com/office/drawing/2014/main" id="{DB8C3AA4-3E5A-4744-A181-F1CBF99A0C0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 name="Text Box 35">
          <a:extLst>
            <a:ext uri="{FF2B5EF4-FFF2-40B4-BE49-F238E27FC236}">
              <a16:creationId xmlns:a16="http://schemas.microsoft.com/office/drawing/2014/main" id="{62E2A095-84E4-4DD0-BDF3-5560444F3C6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 name="Text Box 36">
          <a:extLst>
            <a:ext uri="{FF2B5EF4-FFF2-40B4-BE49-F238E27FC236}">
              <a16:creationId xmlns:a16="http://schemas.microsoft.com/office/drawing/2014/main" id="{0E5D571E-ABA1-4377-8BC4-0DFBEC33ACC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 name="Text Box 37">
          <a:extLst>
            <a:ext uri="{FF2B5EF4-FFF2-40B4-BE49-F238E27FC236}">
              <a16:creationId xmlns:a16="http://schemas.microsoft.com/office/drawing/2014/main" id="{6CC88F76-2F3B-48A1-BD02-0582FEA94F0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 name="Text Box 38">
          <a:extLst>
            <a:ext uri="{FF2B5EF4-FFF2-40B4-BE49-F238E27FC236}">
              <a16:creationId xmlns:a16="http://schemas.microsoft.com/office/drawing/2014/main" id="{5F102480-4EF4-465B-AABC-B6C7A233D7B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 name="Text Box 39">
          <a:extLst>
            <a:ext uri="{FF2B5EF4-FFF2-40B4-BE49-F238E27FC236}">
              <a16:creationId xmlns:a16="http://schemas.microsoft.com/office/drawing/2014/main" id="{932696B6-1948-4752-9A7B-995A842B0B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 name="Text Box 40">
          <a:extLst>
            <a:ext uri="{FF2B5EF4-FFF2-40B4-BE49-F238E27FC236}">
              <a16:creationId xmlns:a16="http://schemas.microsoft.com/office/drawing/2014/main" id="{A6893F20-2D68-4F84-B478-974D7BE9856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 name="Text Box 41">
          <a:extLst>
            <a:ext uri="{FF2B5EF4-FFF2-40B4-BE49-F238E27FC236}">
              <a16:creationId xmlns:a16="http://schemas.microsoft.com/office/drawing/2014/main" id="{6210A6A0-81AA-4A9D-BB42-E89C155E4A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 name="Text Box 42">
          <a:extLst>
            <a:ext uri="{FF2B5EF4-FFF2-40B4-BE49-F238E27FC236}">
              <a16:creationId xmlns:a16="http://schemas.microsoft.com/office/drawing/2014/main" id="{A92225C9-60DB-4C8D-A9FC-7F4306F9FE8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 name="Text Box 43">
          <a:extLst>
            <a:ext uri="{FF2B5EF4-FFF2-40B4-BE49-F238E27FC236}">
              <a16:creationId xmlns:a16="http://schemas.microsoft.com/office/drawing/2014/main" id="{151F1F6F-1780-4DD0-A0CD-E80E1E7639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 name="Text Box 44">
          <a:extLst>
            <a:ext uri="{FF2B5EF4-FFF2-40B4-BE49-F238E27FC236}">
              <a16:creationId xmlns:a16="http://schemas.microsoft.com/office/drawing/2014/main" id="{AF6F9F39-9715-460C-AA0C-15629A51E8F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 name="Text Box 45">
          <a:extLst>
            <a:ext uri="{FF2B5EF4-FFF2-40B4-BE49-F238E27FC236}">
              <a16:creationId xmlns:a16="http://schemas.microsoft.com/office/drawing/2014/main" id="{D5489EF8-F120-41D9-A287-AE1896ECA4E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 name="Text Box 46">
          <a:extLst>
            <a:ext uri="{FF2B5EF4-FFF2-40B4-BE49-F238E27FC236}">
              <a16:creationId xmlns:a16="http://schemas.microsoft.com/office/drawing/2014/main" id="{3C50BF1C-56D8-4095-8487-ED1F9D4CAC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 name="Text Box 47">
          <a:extLst>
            <a:ext uri="{FF2B5EF4-FFF2-40B4-BE49-F238E27FC236}">
              <a16:creationId xmlns:a16="http://schemas.microsoft.com/office/drawing/2014/main" id="{5CCB5E42-9305-4831-AB14-6F1499FBFF9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 name="Text Box 48">
          <a:extLst>
            <a:ext uri="{FF2B5EF4-FFF2-40B4-BE49-F238E27FC236}">
              <a16:creationId xmlns:a16="http://schemas.microsoft.com/office/drawing/2014/main" id="{3E05D0AA-455D-47C6-B2C1-2C04A317EA2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 name="Text Box 49">
          <a:extLst>
            <a:ext uri="{FF2B5EF4-FFF2-40B4-BE49-F238E27FC236}">
              <a16:creationId xmlns:a16="http://schemas.microsoft.com/office/drawing/2014/main" id="{68F2D91C-5E18-461D-B9A0-A4B0EFD063C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6" name="Text Box 50">
          <a:extLst>
            <a:ext uri="{FF2B5EF4-FFF2-40B4-BE49-F238E27FC236}">
              <a16:creationId xmlns:a16="http://schemas.microsoft.com/office/drawing/2014/main" id="{621A8ABD-1C3B-4ADA-89F9-0DE30864882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7" name="Text Box 51">
          <a:extLst>
            <a:ext uri="{FF2B5EF4-FFF2-40B4-BE49-F238E27FC236}">
              <a16:creationId xmlns:a16="http://schemas.microsoft.com/office/drawing/2014/main" id="{C5F0124B-F33D-4BCF-ABDE-F4FFF3EDE4FC}"/>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 name="Text Box 52">
          <a:extLst>
            <a:ext uri="{FF2B5EF4-FFF2-40B4-BE49-F238E27FC236}">
              <a16:creationId xmlns:a16="http://schemas.microsoft.com/office/drawing/2014/main" id="{35D90A8B-F27B-477B-801B-09866085AAB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 name="Text Box 53">
          <a:extLst>
            <a:ext uri="{FF2B5EF4-FFF2-40B4-BE49-F238E27FC236}">
              <a16:creationId xmlns:a16="http://schemas.microsoft.com/office/drawing/2014/main" id="{D0A5A4C2-FFAF-4D46-879C-5A0196D6D7A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 name="Text Box 54">
          <a:extLst>
            <a:ext uri="{FF2B5EF4-FFF2-40B4-BE49-F238E27FC236}">
              <a16:creationId xmlns:a16="http://schemas.microsoft.com/office/drawing/2014/main" id="{68A97DDA-84DD-40E7-87A2-8930BC9488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 name="Text Box 55">
          <a:extLst>
            <a:ext uri="{FF2B5EF4-FFF2-40B4-BE49-F238E27FC236}">
              <a16:creationId xmlns:a16="http://schemas.microsoft.com/office/drawing/2014/main" id="{D23F5573-5495-40AD-9CCC-34A0B78F656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 name="Text Box 56">
          <a:extLst>
            <a:ext uri="{FF2B5EF4-FFF2-40B4-BE49-F238E27FC236}">
              <a16:creationId xmlns:a16="http://schemas.microsoft.com/office/drawing/2014/main" id="{61AC8C44-703B-4008-A58A-45BC944280F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 name="Text Box 57">
          <a:extLst>
            <a:ext uri="{FF2B5EF4-FFF2-40B4-BE49-F238E27FC236}">
              <a16:creationId xmlns:a16="http://schemas.microsoft.com/office/drawing/2014/main" id="{5B88FD16-361A-47E2-9D79-5922CB5C1EE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 name="Text Box 58">
          <a:extLst>
            <a:ext uri="{FF2B5EF4-FFF2-40B4-BE49-F238E27FC236}">
              <a16:creationId xmlns:a16="http://schemas.microsoft.com/office/drawing/2014/main" id="{46E0EECB-E07A-4107-8AB6-D7186A8CA00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 name="Text Box 59">
          <a:extLst>
            <a:ext uri="{FF2B5EF4-FFF2-40B4-BE49-F238E27FC236}">
              <a16:creationId xmlns:a16="http://schemas.microsoft.com/office/drawing/2014/main" id="{E11FA311-B38B-4E39-9993-A9820D7084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 name="Text Box 60">
          <a:extLst>
            <a:ext uri="{FF2B5EF4-FFF2-40B4-BE49-F238E27FC236}">
              <a16:creationId xmlns:a16="http://schemas.microsoft.com/office/drawing/2014/main" id="{44E57D4F-ED44-44FE-92DD-E3990BDD6CC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 name="Text Box 61">
          <a:extLst>
            <a:ext uri="{FF2B5EF4-FFF2-40B4-BE49-F238E27FC236}">
              <a16:creationId xmlns:a16="http://schemas.microsoft.com/office/drawing/2014/main" id="{97A1046F-1E81-4BF9-89C9-31F93067239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 name="Text Box 62">
          <a:extLst>
            <a:ext uri="{FF2B5EF4-FFF2-40B4-BE49-F238E27FC236}">
              <a16:creationId xmlns:a16="http://schemas.microsoft.com/office/drawing/2014/main" id="{3D0EE89D-E6F3-499D-BFEC-3ABF18DCA77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 name="Text Box 63">
          <a:extLst>
            <a:ext uri="{FF2B5EF4-FFF2-40B4-BE49-F238E27FC236}">
              <a16:creationId xmlns:a16="http://schemas.microsoft.com/office/drawing/2014/main" id="{ABB87837-D09B-4E51-A88F-A8DBBF782F2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 name="Text Box 64">
          <a:extLst>
            <a:ext uri="{FF2B5EF4-FFF2-40B4-BE49-F238E27FC236}">
              <a16:creationId xmlns:a16="http://schemas.microsoft.com/office/drawing/2014/main" id="{FBA146FB-EFE4-4C98-885B-9B2BFD02BA2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 name="Text Box 65">
          <a:extLst>
            <a:ext uri="{FF2B5EF4-FFF2-40B4-BE49-F238E27FC236}">
              <a16:creationId xmlns:a16="http://schemas.microsoft.com/office/drawing/2014/main" id="{6154C8A8-AF50-4EAC-AA9F-49CEBE9806D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 name="Text Box 66">
          <a:extLst>
            <a:ext uri="{FF2B5EF4-FFF2-40B4-BE49-F238E27FC236}">
              <a16:creationId xmlns:a16="http://schemas.microsoft.com/office/drawing/2014/main" id="{804C304D-9CC4-4C63-B726-43E294D670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3" name="Text Box 67">
          <a:extLst>
            <a:ext uri="{FF2B5EF4-FFF2-40B4-BE49-F238E27FC236}">
              <a16:creationId xmlns:a16="http://schemas.microsoft.com/office/drawing/2014/main" id="{80111AB6-460D-471F-819B-69D82FB3B1CF}"/>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4" name="Text Box 68">
          <a:extLst>
            <a:ext uri="{FF2B5EF4-FFF2-40B4-BE49-F238E27FC236}">
              <a16:creationId xmlns:a16="http://schemas.microsoft.com/office/drawing/2014/main" id="{03E9B0DC-31AD-4F5A-A4AB-EAD1C1635C61}"/>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 name="Text Box 69">
          <a:extLst>
            <a:ext uri="{FF2B5EF4-FFF2-40B4-BE49-F238E27FC236}">
              <a16:creationId xmlns:a16="http://schemas.microsoft.com/office/drawing/2014/main" id="{39C43387-BC97-430D-910C-014580A22AB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 name="Text Box 70">
          <a:extLst>
            <a:ext uri="{FF2B5EF4-FFF2-40B4-BE49-F238E27FC236}">
              <a16:creationId xmlns:a16="http://schemas.microsoft.com/office/drawing/2014/main" id="{B982AB32-2B5B-4B13-A90F-512F2E4CE93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 name="Text Box 71">
          <a:extLst>
            <a:ext uri="{FF2B5EF4-FFF2-40B4-BE49-F238E27FC236}">
              <a16:creationId xmlns:a16="http://schemas.microsoft.com/office/drawing/2014/main" id="{6ACA7802-1B64-4CCA-AACD-2F52C5FC6FB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8" name="Text Box 72">
          <a:extLst>
            <a:ext uri="{FF2B5EF4-FFF2-40B4-BE49-F238E27FC236}">
              <a16:creationId xmlns:a16="http://schemas.microsoft.com/office/drawing/2014/main" id="{045CD0D6-F0DF-441C-B7ED-9788EEC0E4F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9" name="Text Box 73">
          <a:extLst>
            <a:ext uri="{FF2B5EF4-FFF2-40B4-BE49-F238E27FC236}">
              <a16:creationId xmlns:a16="http://schemas.microsoft.com/office/drawing/2014/main" id="{19900FA7-2427-4CA7-82C8-7ACEA80BAF1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0" name="Text Box 74">
          <a:extLst>
            <a:ext uri="{FF2B5EF4-FFF2-40B4-BE49-F238E27FC236}">
              <a16:creationId xmlns:a16="http://schemas.microsoft.com/office/drawing/2014/main" id="{3F9A0524-9833-42FE-A085-8ABAB940C08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1" name="Text Box 75">
          <a:extLst>
            <a:ext uri="{FF2B5EF4-FFF2-40B4-BE49-F238E27FC236}">
              <a16:creationId xmlns:a16="http://schemas.microsoft.com/office/drawing/2014/main" id="{583781D3-013F-48F5-95F5-7BF3A4B76E9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2" name="Text Box 76">
          <a:extLst>
            <a:ext uri="{FF2B5EF4-FFF2-40B4-BE49-F238E27FC236}">
              <a16:creationId xmlns:a16="http://schemas.microsoft.com/office/drawing/2014/main" id="{42B4A10B-32DB-49F7-871B-6084E487E0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3" name="Text Box 77">
          <a:extLst>
            <a:ext uri="{FF2B5EF4-FFF2-40B4-BE49-F238E27FC236}">
              <a16:creationId xmlns:a16="http://schemas.microsoft.com/office/drawing/2014/main" id="{949E32D2-5F7E-496D-8659-C3A64CAE71E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4" name="Text Box 78">
          <a:extLst>
            <a:ext uri="{FF2B5EF4-FFF2-40B4-BE49-F238E27FC236}">
              <a16:creationId xmlns:a16="http://schemas.microsoft.com/office/drawing/2014/main" id="{C5756548-493E-45D4-922D-61606DBC619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5" name="Text Box 79">
          <a:extLst>
            <a:ext uri="{FF2B5EF4-FFF2-40B4-BE49-F238E27FC236}">
              <a16:creationId xmlns:a16="http://schemas.microsoft.com/office/drawing/2014/main" id="{19F3E9AD-F7CE-46BE-9071-5D594D3B2E7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86" name="Text Box 80">
          <a:extLst>
            <a:ext uri="{FF2B5EF4-FFF2-40B4-BE49-F238E27FC236}">
              <a16:creationId xmlns:a16="http://schemas.microsoft.com/office/drawing/2014/main" id="{0F6979D2-2F67-410F-A403-61CE7CD6F67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7" name="Text Box 81">
          <a:extLst>
            <a:ext uri="{FF2B5EF4-FFF2-40B4-BE49-F238E27FC236}">
              <a16:creationId xmlns:a16="http://schemas.microsoft.com/office/drawing/2014/main" id="{278B014C-E8F4-4114-A937-E1B24959861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8" name="Text Box 82">
          <a:extLst>
            <a:ext uri="{FF2B5EF4-FFF2-40B4-BE49-F238E27FC236}">
              <a16:creationId xmlns:a16="http://schemas.microsoft.com/office/drawing/2014/main" id="{8492415D-D291-47F9-B6B4-B314807D408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89" name="Text Box 83">
          <a:extLst>
            <a:ext uri="{FF2B5EF4-FFF2-40B4-BE49-F238E27FC236}">
              <a16:creationId xmlns:a16="http://schemas.microsoft.com/office/drawing/2014/main" id="{926AD05D-2D97-479C-8EBB-015824D7142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0" name="Text Box 84">
          <a:extLst>
            <a:ext uri="{FF2B5EF4-FFF2-40B4-BE49-F238E27FC236}">
              <a16:creationId xmlns:a16="http://schemas.microsoft.com/office/drawing/2014/main" id="{93C02837-2968-407E-B7BC-9584241E846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1" name="Text Box 85">
          <a:extLst>
            <a:ext uri="{FF2B5EF4-FFF2-40B4-BE49-F238E27FC236}">
              <a16:creationId xmlns:a16="http://schemas.microsoft.com/office/drawing/2014/main" id="{38D5FF5F-24F2-4A25-B5B1-D9243FAE18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2" name="Text Box 86">
          <a:extLst>
            <a:ext uri="{FF2B5EF4-FFF2-40B4-BE49-F238E27FC236}">
              <a16:creationId xmlns:a16="http://schemas.microsoft.com/office/drawing/2014/main" id="{E96654AA-1F6A-4B59-82C9-8C16B765A1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93" name="Text Box 87">
          <a:extLst>
            <a:ext uri="{FF2B5EF4-FFF2-40B4-BE49-F238E27FC236}">
              <a16:creationId xmlns:a16="http://schemas.microsoft.com/office/drawing/2014/main" id="{B8A90BA3-6D79-4809-A369-4F6EF7B5491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94" name="Text Box 88">
          <a:extLst>
            <a:ext uri="{FF2B5EF4-FFF2-40B4-BE49-F238E27FC236}">
              <a16:creationId xmlns:a16="http://schemas.microsoft.com/office/drawing/2014/main" id="{24E99910-C4E5-4590-B5CE-F85B4C8B76A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95" name="Text Box 89">
          <a:extLst>
            <a:ext uri="{FF2B5EF4-FFF2-40B4-BE49-F238E27FC236}">
              <a16:creationId xmlns:a16="http://schemas.microsoft.com/office/drawing/2014/main" id="{EA00E350-594D-4189-B79F-3264CCE5C84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6" name="Text Box 90">
          <a:extLst>
            <a:ext uri="{FF2B5EF4-FFF2-40B4-BE49-F238E27FC236}">
              <a16:creationId xmlns:a16="http://schemas.microsoft.com/office/drawing/2014/main" id="{1CFD7B13-4CD1-4B37-A4F4-6CF90BE511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7" name="Text Box 91">
          <a:extLst>
            <a:ext uri="{FF2B5EF4-FFF2-40B4-BE49-F238E27FC236}">
              <a16:creationId xmlns:a16="http://schemas.microsoft.com/office/drawing/2014/main" id="{C83A8712-DD35-489D-9A8E-86E68B7B3CF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8" name="Text Box 92">
          <a:extLst>
            <a:ext uri="{FF2B5EF4-FFF2-40B4-BE49-F238E27FC236}">
              <a16:creationId xmlns:a16="http://schemas.microsoft.com/office/drawing/2014/main" id="{843875C6-1804-404A-ADCD-97F4F65DAA3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99" name="Text Box 93">
          <a:extLst>
            <a:ext uri="{FF2B5EF4-FFF2-40B4-BE49-F238E27FC236}">
              <a16:creationId xmlns:a16="http://schemas.microsoft.com/office/drawing/2014/main" id="{DB72B1DA-2E80-40B5-97D9-146713B7FBF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0" name="Text Box 94">
          <a:extLst>
            <a:ext uri="{FF2B5EF4-FFF2-40B4-BE49-F238E27FC236}">
              <a16:creationId xmlns:a16="http://schemas.microsoft.com/office/drawing/2014/main" id="{9728FFB7-883B-4F52-8C65-A65C7A151DF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1" name="Text Box 95">
          <a:extLst>
            <a:ext uri="{FF2B5EF4-FFF2-40B4-BE49-F238E27FC236}">
              <a16:creationId xmlns:a16="http://schemas.microsoft.com/office/drawing/2014/main" id="{1CEC7988-DCF4-4A83-A2CB-D7E583E1A15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02" name="Text Box 96">
          <a:extLst>
            <a:ext uri="{FF2B5EF4-FFF2-40B4-BE49-F238E27FC236}">
              <a16:creationId xmlns:a16="http://schemas.microsoft.com/office/drawing/2014/main" id="{2FFF9198-E1DC-4B5F-B5DC-85EC00E502B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03" name="Text Box 97">
          <a:extLst>
            <a:ext uri="{FF2B5EF4-FFF2-40B4-BE49-F238E27FC236}">
              <a16:creationId xmlns:a16="http://schemas.microsoft.com/office/drawing/2014/main" id="{75772EFA-D2A8-4147-A0C4-2009E057359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04" name="Text Box 98">
          <a:extLst>
            <a:ext uri="{FF2B5EF4-FFF2-40B4-BE49-F238E27FC236}">
              <a16:creationId xmlns:a16="http://schemas.microsoft.com/office/drawing/2014/main" id="{4DF12970-D5D5-4F3F-AAC7-D3C3C6C0EF2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05" name="Text Box 99">
          <a:extLst>
            <a:ext uri="{FF2B5EF4-FFF2-40B4-BE49-F238E27FC236}">
              <a16:creationId xmlns:a16="http://schemas.microsoft.com/office/drawing/2014/main" id="{AF06174F-5711-4CF6-858D-5FA06E72830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06" name="Text Box 100">
          <a:extLst>
            <a:ext uri="{FF2B5EF4-FFF2-40B4-BE49-F238E27FC236}">
              <a16:creationId xmlns:a16="http://schemas.microsoft.com/office/drawing/2014/main" id="{625FC9DB-B365-4331-B082-C201EF6F271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7" name="Text Box 101">
          <a:extLst>
            <a:ext uri="{FF2B5EF4-FFF2-40B4-BE49-F238E27FC236}">
              <a16:creationId xmlns:a16="http://schemas.microsoft.com/office/drawing/2014/main" id="{22ECAA98-341A-4DE4-89A4-C60564561D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8" name="Text Box 102">
          <a:extLst>
            <a:ext uri="{FF2B5EF4-FFF2-40B4-BE49-F238E27FC236}">
              <a16:creationId xmlns:a16="http://schemas.microsoft.com/office/drawing/2014/main" id="{AE921E59-CD64-4CFC-914C-9A82F132A79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09" name="Text Box 103">
          <a:extLst>
            <a:ext uri="{FF2B5EF4-FFF2-40B4-BE49-F238E27FC236}">
              <a16:creationId xmlns:a16="http://schemas.microsoft.com/office/drawing/2014/main" id="{C8A863A5-1183-4265-952B-7659C8A18F8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0" name="Text Box 104">
          <a:extLst>
            <a:ext uri="{FF2B5EF4-FFF2-40B4-BE49-F238E27FC236}">
              <a16:creationId xmlns:a16="http://schemas.microsoft.com/office/drawing/2014/main" id="{A55546D7-74F5-49F0-8D4C-A6695A0BA38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1" name="Text Box 105">
          <a:extLst>
            <a:ext uri="{FF2B5EF4-FFF2-40B4-BE49-F238E27FC236}">
              <a16:creationId xmlns:a16="http://schemas.microsoft.com/office/drawing/2014/main" id="{0EDDA65E-5C6D-4F2D-A97F-728607C1AE6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2" name="Text Box 106">
          <a:extLst>
            <a:ext uri="{FF2B5EF4-FFF2-40B4-BE49-F238E27FC236}">
              <a16:creationId xmlns:a16="http://schemas.microsoft.com/office/drawing/2014/main" id="{8C5B4F83-82DA-4180-A122-9F5F026FB09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3" name="Text Box 107">
          <a:extLst>
            <a:ext uri="{FF2B5EF4-FFF2-40B4-BE49-F238E27FC236}">
              <a16:creationId xmlns:a16="http://schemas.microsoft.com/office/drawing/2014/main" id="{379F78C6-5515-4C76-B256-AE859767A8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4" name="Text Box 108">
          <a:extLst>
            <a:ext uri="{FF2B5EF4-FFF2-40B4-BE49-F238E27FC236}">
              <a16:creationId xmlns:a16="http://schemas.microsoft.com/office/drawing/2014/main" id="{669CF8CB-22CA-4ACB-8FE0-AF0545AE2E0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5" name="Text Box 109">
          <a:extLst>
            <a:ext uri="{FF2B5EF4-FFF2-40B4-BE49-F238E27FC236}">
              <a16:creationId xmlns:a16="http://schemas.microsoft.com/office/drawing/2014/main" id="{BD831D2A-C68A-487B-8065-6DF97A953B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6" name="Text Box 110">
          <a:extLst>
            <a:ext uri="{FF2B5EF4-FFF2-40B4-BE49-F238E27FC236}">
              <a16:creationId xmlns:a16="http://schemas.microsoft.com/office/drawing/2014/main" id="{B8E47BCF-06CC-4405-AF2B-7A402ED9AFC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7" name="Text Box 111">
          <a:extLst>
            <a:ext uri="{FF2B5EF4-FFF2-40B4-BE49-F238E27FC236}">
              <a16:creationId xmlns:a16="http://schemas.microsoft.com/office/drawing/2014/main" id="{8A7F8B5E-FD01-4381-9CFC-20DDDDB117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18" name="Text Box 112">
          <a:extLst>
            <a:ext uri="{FF2B5EF4-FFF2-40B4-BE49-F238E27FC236}">
              <a16:creationId xmlns:a16="http://schemas.microsoft.com/office/drawing/2014/main" id="{45A2C171-4320-4E8D-855B-55307CD7913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19" name="Text Box 113">
          <a:extLst>
            <a:ext uri="{FF2B5EF4-FFF2-40B4-BE49-F238E27FC236}">
              <a16:creationId xmlns:a16="http://schemas.microsoft.com/office/drawing/2014/main" id="{BDADBF85-EAD7-4FE3-A0BC-7518E8D3D0E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0" name="Text Box 114">
          <a:extLst>
            <a:ext uri="{FF2B5EF4-FFF2-40B4-BE49-F238E27FC236}">
              <a16:creationId xmlns:a16="http://schemas.microsoft.com/office/drawing/2014/main" id="{EEC4511F-DCB0-4FAD-ACE4-DC2815CE040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1" name="Text Box 115">
          <a:extLst>
            <a:ext uri="{FF2B5EF4-FFF2-40B4-BE49-F238E27FC236}">
              <a16:creationId xmlns:a16="http://schemas.microsoft.com/office/drawing/2014/main" id="{ABCBCC52-4AE6-4315-9773-2A7E27499D7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22" name="Text Box 116">
          <a:extLst>
            <a:ext uri="{FF2B5EF4-FFF2-40B4-BE49-F238E27FC236}">
              <a16:creationId xmlns:a16="http://schemas.microsoft.com/office/drawing/2014/main" id="{99733DDB-BF37-44FC-A087-27AFC606073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23" name="Text Box 117">
          <a:extLst>
            <a:ext uri="{FF2B5EF4-FFF2-40B4-BE49-F238E27FC236}">
              <a16:creationId xmlns:a16="http://schemas.microsoft.com/office/drawing/2014/main" id="{356C97E1-7B7E-4BB9-B5C1-010EAC279C1B}"/>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24" name="Text Box 118">
          <a:extLst>
            <a:ext uri="{FF2B5EF4-FFF2-40B4-BE49-F238E27FC236}">
              <a16:creationId xmlns:a16="http://schemas.microsoft.com/office/drawing/2014/main" id="{C30F9E79-043D-4E30-BA4E-7A0E595741B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25" name="Text Box 119">
          <a:extLst>
            <a:ext uri="{FF2B5EF4-FFF2-40B4-BE49-F238E27FC236}">
              <a16:creationId xmlns:a16="http://schemas.microsoft.com/office/drawing/2014/main" id="{85BB6109-B768-4AD0-9032-03F8C37636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26" name="Text Box 120">
          <a:extLst>
            <a:ext uri="{FF2B5EF4-FFF2-40B4-BE49-F238E27FC236}">
              <a16:creationId xmlns:a16="http://schemas.microsoft.com/office/drawing/2014/main" id="{814DCE74-265D-4881-859E-B1733E1E16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7" name="Text Box 121">
          <a:extLst>
            <a:ext uri="{FF2B5EF4-FFF2-40B4-BE49-F238E27FC236}">
              <a16:creationId xmlns:a16="http://schemas.microsoft.com/office/drawing/2014/main" id="{46C9710D-7FC2-472C-BD77-46C82911EFC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8" name="Text Box 122">
          <a:extLst>
            <a:ext uri="{FF2B5EF4-FFF2-40B4-BE49-F238E27FC236}">
              <a16:creationId xmlns:a16="http://schemas.microsoft.com/office/drawing/2014/main" id="{A1CAB120-ACC3-43F7-BEE6-DBE27960FB5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29" name="Text Box 123">
          <a:extLst>
            <a:ext uri="{FF2B5EF4-FFF2-40B4-BE49-F238E27FC236}">
              <a16:creationId xmlns:a16="http://schemas.microsoft.com/office/drawing/2014/main" id="{35BA3838-B4C1-49FA-BB8C-4E26DDFDC08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0" name="Text Box 124">
          <a:extLst>
            <a:ext uri="{FF2B5EF4-FFF2-40B4-BE49-F238E27FC236}">
              <a16:creationId xmlns:a16="http://schemas.microsoft.com/office/drawing/2014/main" id="{63225B39-450C-4D1D-9708-09BBF1EC25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1" name="Text Box 125">
          <a:extLst>
            <a:ext uri="{FF2B5EF4-FFF2-40B4-BE49-F238E27FC236}">
              <a16:creationId xmlns:a16="http://schemas.microsoft.com/office/drawing/2014/main" id="{029FB831-917C-44CE-ACBE-54EF73810A5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2" name="Text Box 126">
          <a:extLst>
            <a:ext uri="{FF2B5EF4-FFF2-40B4-BE49-F238E27FC236}">
              <a16:creationId xmlns:a16="http://schemas.microsoft.com/office/drawing/2014/main" id="{6CBBA088-FD4E-4BC8-9B47-8A481C85D95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3" name="Text Box 127">
          <a:extLst>
            <a:ext uri="{FF2B5EF4-FFF2-40B4-BE49-F238E27FC236}">
              <a16:creationId xmlns:a16="http://schemas.microsoft.com/office/drawing/2014/main" id="{A5B8BEE8-5B0E-4AA8-B329-09E633BF556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4" name="Text Box 128">
          <a:extLst>
            <a:ext uri="{FF2B5EF4-FFF2-40B4-BE49-F238E27FC236}">
              <a16:creationId xmlns:a16="http://schemas.microsoft.com/office/drawing/2014/main" id="{A95DDE06-7B47-4155-8DC7-385D0D4AFFF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5" name="Text Box 129">
          <a:extLst>
            <a:ext uri="{FF2B5EF4-FFF2-40B4-BE49-F238E27FC236}">
              <a16:creationId xmlns:a16="http://schemas.microsoft.com/office/drawing/2014/main" id="{F3EF7FA0-6135-4D0F-A721-103D9F305EB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6" name="Text Box 130">
          <a:extLst>
            <a:ext uri="{FF2B5EF4-FFF2-40B4-BE49-F238E27FC236}">
              <a16:creationId xmlns:a16="http://schemas.microsoft.com/office/drawing/2014/main" id="{3EF99AA5-C114-4D22-AE04-FA31BF31BAA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7" name="Text Box 131">
          <a:extLst>
            <a:ext uri="{FF2B5EF4-FFF2-40B4-BE49-F238E27FC236}">
              <a16:creationId xmlns:a16="http://schemas.microsoft.com/office/drawing/2014/main" id="{4FB05880-96F6-4926-BBD1-34AAFB8D802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38" name="Text Box 132">
          <a:extLst>
            <a:ext uri="{FF2B5EF4-FFF2-40B4-BE49-F238E27FC236}">
              <a16:creationId xmlns:a16="http://schemas.microsoft.com/office/drawing/2014/main" id="{7DABD8A3-D4BC-49E3-8C33-924BFC1D7EA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39" name="Text Box 133">
          <a:extLst>
            <a:ext uri="{FF2B5EF4-FFF2-40B4-BE49-F238E27FC236}">
              <a16:creationId xmlns:a16="http://schemas.microsoft.com/office/drawing/2014/main" id="{D9189299-BB62-449E-A071-C2691F2ED1E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0" name="Text Box 134">
          <a:extLst>
            <a:ext uri="{FF2B5EF4-FFF2-40B4-BE49-F238E27FC236}">
              <a16:creationId xmlns:a16="http://schemas.microsoft.com/office/drawing/2014/main" id="{D53FD0BC-1A0C-4EB9-A8A4-F55D7F62572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1" name="Text Box 135">
          <a:extLst>
            <a:ext uri="{FF2B5EF4-FFF2-40B4-BE49-F238E27FC236}">
              <a16:creationId xmlns:a16="http://schemas.microsoft.com/office/drawing/2014/main" id="{CD7F43B6-3FCE-41F2-AAF5-0C41BF96B5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2" name="Text Box 136">
          <a:extLst>
            <a:ext uri="{FF2B5EF4-FFF2-40B4-BE49-F238E27FC236}">
              <a16:creationId xmlns:a16="http://schemas.microsoft.com/office/drawing/2014/main" id="{4A8243E2-A538-44FC-A15F-68E9B4A5846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3" name="Text Box 137">
          <a:extLst>
            <a:ext uri="{FF2B5EF4-FFF2-40B4-BE49-F238E27FC236}">
              <a16:creationId xmlns:a16="http://schemas.microsoft.com/office/drawing/2014/main" id="{6E9262DA-2DFC-4BF6-91AB-4FE338CB4B1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44" name="Text Box 138">
          <a:extLst>
            <a:ext uri="{FF2B5EF4-FFF2-40B4-BE49-F238E27FC236}">
              <a16:creationId xmlns:a16="http://schemas.microsoft.com/office/drawing/2014/main" id="{B49A8CD6-56AB-481F-BC0E-A01377F22DA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5" name="Text Box 139">
          <a:extLst>
            <a:ext uri="{FF2B5EF4-FFF2-40B4-BE49-F238E27FC236}">
              <a16:creationId xmlns:a16="http://schemas.microsoft.com/office/drawing/2014/main" id="{F5C631A1-6D07-4EC2-B10B-26D9C6F17B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6" name="Text Box 140">
          <a:extLst>
            <a:ext uri="{FF2B5EF4-FFF2-40B4-BE49-F238E27FC236}">
              <a16:creationId xmlns:a16="http://schemas.microsoft.com/office/drawing/2014/main" id="{82F427C7-2AD3-49AC-A9B3-4B8A4A358C2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7" name="Text Box 141">
          <a:extLst>
            <a:ext uri="{FF2B5EF4-FFF2-40B4-BE49-F238E27FC236}">
              <a16:creationId xmlns:a16="http://schemas.microsoft.com/office/drawing/2014/main" id="{459208A0-73A4-47BD-8212-6C6840980B4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8" name="Text Box 142">
          <a:extLst>
            <a:ext uri="{FF2B5EF4-FFF2-40B4-BE49-F238E27FC236}">
              <a16:creationId xmlns:a16="http://schemas.microsoft.com/office/drawing/2014/main" id="{F8E28BA9-8CA8-46FB-82F2-06D72BDC773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49" name="Text Box 143">
          <a:extLst>
            <a:ext uri="{FF2B5EF4-FFF2-40B4-BE49-F238E27FC236}">
              <a16:creationId xmlns:a16="http://schemas.microsoft.com/office/drawing/2014/main" id="{5CD7F801-29EE-4861-BF97-E65AB4DB146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0" name="Text Box 144">
          <a:extLst>
            <a:ext uri="{FF2B5EF4-FFF2-40B4-BE49-F238E27FC236}">
              <a16:creationId xmlns:a16="http://schemas.microsoft.com/office/drawing/2014/main" id="{910C1E3F-5DEF-4CC3-B769-B7EA50468F2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1" name="Text Box 145">
          <a:extLst>
            <a:ext uri="{FF2B5EF4-FFF2-40B4-BE49-F238E27FC236}">
              <a16:creationId xmlns:a16="http://schemas.microsoft.com/office/drawing/2014/main" id="{22DFB261-0BAC-486A-BE3E-DBD7B68E0F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2" name="Text Box 146">
          <a:extLst>
            <a:ext uri="{FF2B5EF4-FFF2-40B4-BE49-F238E27FC236}">
              <a16:creationId xmlns:a16="http://schemas.microsoft.com/office/drawing/2014/main" id="{3F5A39DC-7D6D-4280-AB0D-3CC7D68B894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3" name="Text Box 147">
          <a:extLst>
            <a:ext uri="{FF2B5EF4-FFF2-40B4-BE49-F238E27FC236}">
              <a16:creationId xmlns:a16="http://schemas.microsoft.com/office/drawing/2014/main" id="{E99B74FB-047A-46D2-B25B-D47CEDE29D9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54" name="Text Box 148">
          <a:extLst>
            <a:ext uri="{FF2B5EF4-FFF2-40B4-BE49-F238E27FC236}">
              <a16:creationId xmlns:a16="http://schemas.microsoft.com/office/drawing/2014/main" id="{C675AD04-16D0-4D4B-941E-C92B9A4ECC9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55" name="Text Box 149">
          <a:extLst>
            <a:ext uri="{FF2B5EF4-FFF2-40B4-BE49-F238E27FC236}">
              <a16:creationId xmlns:a16="http://schemas.microsoft.com/office/drawing/2014/main" id="{6BBB3320-483F-4234-AA2A-3B6DED895A06}"/>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6" name="Text Box 150">
          <a:extLst>
            <a:ext uri="{FF2B5EF4-FFF2-40B4-BE49-F238E27FC236}">
              <a16:creationId xmlns:a16="http://schemas.microsoft.com/office/drawing/2014/main" id="{FAF92B23-07F1-41D1-84E9-8BCD592A43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7" name="Text Box 151">
          <a:extLst>
            <a:ext uri="{FF2B5EF4-FFF2-40B4-BE49-F238E27FC236}">
              <a16:creationId xmlns:a16="http://schemas.microsoft.com/office/drawing/2014/main" id="{990F15A0-A5FA-4A77-AD5A-9C580939D56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58" name="Text Box 152">
          <a:extLst>
            <a:ext uri="{FF2B5EF4-FFF2-40B4-BE49-F238E27FC236}">
              <a16:creationId xmlns:a16="http://schemas.microsoft.com/office/drawing/2014/main" id="{D1A6149A-A8AD-460A-812F-7105E484CD3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59" name="Text Box 153">
          <a:extLst>
            <a:ext uri="{FF2B5EF4-FFF2-40B4-BE49-F238E27FC236}">
              <a16:creationId xmlns:a16="http://schemas.microsoft.com/office/drawing/2014/main" id="{91A698C6-1CD9-466A-9940-A037832842E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0" name="Text Box 154">
          <a:extLst>
            <a:ext uri="{FF2B5EF4-FFF2-40B4-BE49-F238E27FC236}">
              <a16:creationId xmlns:a16="http://schemas.microsoft.com/office/drawing/2014/main" id="{38DF5DDE-E421-47D0-AAAF-55AD491503F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1" name="Text Box 155">
          <a:extLst>
            <a:ext uri="{FF2B5EF4-FFF2-40B4-BE49-F238E27FC236}">
              <a16:creationId xmlns:a16="http://schemas.microsoft.com/office/drawing/2014/main" id="{3E878C9D-4215-42A7-ABC3-818D80B33F3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2" name="Text Box 156">
          <a:extLst>
            <a:ext uri="{FF2B5EF4-FFF2-40B4-BE49-F238E27FC236}">
              <a16:creationId xmlns:a16="http://schemas.microsoft.com/office/drawing/2014/main" id="{8EBDD9AC-083F-45C1-96B3-9CE691CAE1F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3" name="Text Box 157">
          <a:extLst>
            <a:ext uri="{FF2B5EF4-FFF2-40B4-BE49-F238E27FC236}">
              <a16:creationId xmlns:a16="http://schemas.microsoft.com/office/drawing/2014/main" id="{AA3BC12C-50D8-4DC9-A64D-350B3DDD925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4" name="Text Box 158">
          <a:extLst>
            <a:ext uri="{FF2B5EF4-FFF2-40B4-BE49-F238E27FC236}">
              <a16:creationId xmlns:a16="http://schemas.microsoft.com/office/drawing/2014/main" id="{0A11DEDC-517D-4302-83AA-B5764F7D71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5" name="Text Box 159">
          <a:extLst>
            <a:ext uri="{FF2B5EF4-FFF2-40B4-BE49-F238E27FC236}">
              <a16:creationId xmlns:a16="http://schemas.microsoft.com/office/drawing/2014/main" id="{34637CF3-C3FF-4277-8138-46918AEA8AA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6" name="Text Box 160">
          <a:extLst>
            <a:ext uri="{FF2B5EF4-FFF2-40B4-BE49-F238E27FC236}">
              <a16:creationId xmlns:a16="http://schemas.microsoft.com/office/drawing/2014/main" id="{A819842A-C5A6-45CD-A4DB-E57768A1A0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67" name="Text Box 161">
          <a:extLst>
            <a:ext uri="{FF2B5EF4-FFF2-40B4-BE49-F238E27FC236}">
              <a16:creationId xmlns:a16="http://schemas.microsoft.com/office/drawing/2014/main" id="{0BADB1DE-FD53-4F72-99F1-E8EC3420443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8" name="Text Box 162">
          <a:extLst>
            <a:ext uri="{FF2B5EF4-FFF2-40B4-BE49-F238E27FC236}">
              <a16:creationId xmlns:a16="http://schemas.microsoft.com/office/drawing/2014/main" id="{EF7DD5F4-DBCB-481C-B839-629DD7D96D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69" name="Text Box 163">
          <a:extLst>
            <a:ext uri="{FF2B5EF4-FFF2-40B4-BE49-F238E27FC236}">
              <a16:creationId xmlns:a16="http://schemas.microsoft.com/office/drawing/2014/main" id="{28CD54BB-5975-41FA-BAC2-84F9F292CD2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0" name="Text Box 164">
          <a:extLst>
            <a:ext uri="{FF2B5EF4-FFF2-40B4-BE49-F238E27FC236}">
              <a16:creationId xmlns:a16="http://schemas.microsoft.com/office/drawing/2014/main" id="{A9DE4CCD-F4A2-4D21-A7F2-163B975659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71" name="Text Box 165">
          <a:extLst>
            <a:ext uri="{FF2B5EF4-FFF2-40B4-BE49-F238E27FC236}">
              <a16:creationId xmlns:a16="http://schemas.microsoft.com/office/drawing/2014/main" id="{47FFD71A-9255-4AF2-95EC-3E5A4377DE1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172" name="Text Box 166">
          <a:extLst>
            <a:ext uri="{FF2B5EF4-FFF2-40B4-BE49-F238E27FC236}">
              <a16:creationId xmlns:a16="http://schemas.microsoft.com/office/drawing/2014/main" id="{067AA7D6-0ED5-472B-9EFA-A9E617B4EC2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3" name="Text Box 167">
          <a:extLst>
            <a:ext uri="{FF2B5EF4-FFF2-40B4-BE49-F238E27FC236}">
              <a16:creationId xmlns:a16="http://schemas.microsoft.com/office/drawing/2014/main" id="{0AFA3CA4-C42C-4A21-84D0-BFDBC7872A4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4" name="Text Box 168">
          <a:extLst>
            <a:ext uri="{FF2B5EF4-FFF2-40B4-BE49-F238E27FC236}">
              <a16:creationId xmlns:a16="http://schemas.microsoft.com/office/drawing/2014/main" id="{9AE39EA2-88D4-4B15-B1C6-66DEF2B336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5" name="Text Box 169">
          <a:extLst>
            <a:ext uri="{FF2B5EF4-FFF2-40B4-BE49-F238E27FC236}">
              <a16:creationId xmlns:a16="http://schemas.microsoft.com/office/drawing/2014/main" id="{CF71EC95-D848-4DA6-BDDC-54D693C6FE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6" name="Text Box 170">
          <a:extLst>
            <a:ext uri="{FF2B5EF4-FFF2-40B4-BE49-F238E27FC236}">
              <a16:creationId xmlns:a16="http://schemas.microsoft.com/office/drawing/2014/main" id="{8B94CE51-0AD9-42F5-9A51-E7CB26E37E7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7" name="Text Box 171">
          <a:extLst>
            <a:ext uri="{FF2B5EF4-FFF2-40B4-BE49-F238E27FC236}">
              <a16:creationId xmlns:a16="http://schemas.microsoft.com/office/drawing/2014/main" id="{4822FA87-E547-4640-AB46-9AB2A022D81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78" name="Text Box 172">
          <a:extLst>
            <a:ext uri="{FF2B5EF4-FFF2-40B4-BE49-F238E27FC236}">
              <a16:creationId xmlns:a16="http://schemas.microsoft.com/office/drawing/2014/main" id="{E2044FD9-5B44-4921-AD38-DB07D41725D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79" name="Text Box 173">
          <a:extLst>
            <a:ext uri="{FF2B5EF4-FFF2-40B4-BE49-F238E27FC236}">
              <a16:creationId xmlns:a16="http://schemas.microsoft.com/office/drawing/2014/main" id="{B283433B-B492-4379-836B-509621AE972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0" name="Text Box 174">
          <a:extLst>
            <a:ext uri="{FF2B5EF4-FFF2-40B4-BE49-F238E27FC236}">
              <a16:creationId xmlns:a16="http://schemas.microsoft.com/office/drawing/2014/main" id="{CA7CFB57-E240-422B-8C0B-4EBE0B93BF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1" name="Text Box 175">
          <a:extLst>
            <a:ext uri="{FF2B5EF4-FFF2-40B4-BE49-F238E27FC236}">
              <a16:creationId xmlns:a16="http://schemas.microsoft.com/office/drawing/2014/main" id="{3B38A812-5C25-4A0C-9757-2CCF2EC3C66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2" name="Text Box 176">
          <a:extLst>
            <a:ext uri="{FF2B5EF4-FFF2-40B4-BE49-F238E27FC236}">
              <a16:creationId xmlns:a16="http://schemas.microsoft.com/office/drawing/2014/main" id="{9467D6F0-2D3D-470E-9E06-8F25A54BCBE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3" name="Text Box 177">
          <a:extLst>
            <a:ext uri="{FF2B5EF4-FFF2-40B4-BE49-F238E27FC236}">
              <a16:creationId xmlns:a16="http://schemas.microsoft.com/office/drawing/2014/main" id="{C2596E05-9DAE-4CD4-8C18-0BBCEEF51D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4" name="Text Box 178">
          <a:extLst>
            <a:ext uri="{FF2B5EF4-FFF2-40B4-BE49-F238E27FC236}">
              <a16:creationId xmlns:a16="http://schemas.microsoft.com/office/drawing/2014/main" id="{D4E78A97-38D1-4A97-90CA-CC79FAF1B17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85" name="Text Box 179">
          <a:extLst>
            <a:ext uri="{FF2B5EF4-FFF2-40B4-BE49-F238E27FC236}">
              <a16:creationId xmlns:a16="http://schemas.microsoft.com/office/drawing/2014/main" id="{0BC17730-340F-4246-963E-DEC5DCB7C6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86" name="Text Box 180">
          <a:extLst>
            <a:ext uri="{FF2B5EF4-FFF2-40B4-BE49-F238E27FC236}">
              <a16:creationId xmlns:a16="http://schemas.microsoft.com/office/drawing/2014/main" id="{D61B186D-6BC2-4EF2-9986-1A2C0EBFB7B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87" name="Text Box 181">
          <a:extLst>
            <a:ext uri="{FF2B5EF4-FFF2-40B4-BE49-F238E27FC236}">
              <a16:creationId xmlns:a16="http://schemas.microsoft.com/office/drawing/2014/main" id="{457D1B96-DA4A-4EAE-AB99-0C00DAB0677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8" name="Text Box 182">
          <a:extLst>
            <a:ext uri="{FF2B5EF4-FFF2-40B4-BE49-F238E27FC236}">
              <a16:creationId xmlns:a16="http://schemas.microsoft.com/office/drawing/2014/main" id="{678EFF76-6446-4613-86CC-36BBF6D718C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89" name="Text Box 183">
          <a:extLst>
            <a:ext uri="{FF2B5EF4-FFF2-40B4-BE49-F238E27FC236}">
              <a16:creationId xmlns:a16="http://schemas.microsoft.com/office/drawing/2014/main" id="{B2E75809-C786-45CE-B6BE-472C7EFF67E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0" name="Text Box 184">
          <a:extLst>
            <a:ext uri="{FF2B5EF4-FFF2-40B4-BE49-F238E27FC236}">
              <a16:creationId xmlns:a16="http://schemas.microsoft.com/office/drawing/2014/main" id="{97E2CF27-C792-4222-905F-FB588071586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1" name="Text Box 185">
          <a:extLst>
            <a:ext uri="{FF2B5EF4-FFF2-40B4-BE49-F238E27FC236}">
              <a16:creationId xmlns:a16="http://schemas.microsoft.com/office/drawing/2014/main" id="{270017E2-0C46-4083-939E-AAEC992F99A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2" name="Text Box 186">
          <a:extLst>
            <a:ext uri="{FF2B5EF4-FFF2-40B4-BE49-F238E27FC236}">
              <a16:creationId xmlns:a16="http://schemas.microsoft.com/office/drawing/2014/main" id="{E2A26D52-ECED-400A-B9BC-292C584C13C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3" name="Text Box 187">
          <a:extLst>
            <a:ext uri="{FF2B5EF4-FFF2-40B4-BE49-F238E27FC236}">
              <a16:creationId xmlns:a16="http://schemas.microsoft.com/office/drawing/2014/main" id="{CE4DECC0-4D8C-4CFD-B5EB-2D5F16A4B63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4" name="Text Box 188">
          <a:extLst>
            <a:ext uri="{FF2B5EF4-FFF2-40B4-BE49-F238E27FC236}">
              <a16:creationId xmlns:a16="http://schemas.microsoft.com/office/drawing/2014/main" id="{D9787330-D849-49C9-B05C-2BFB6E1245A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5" name="Text Box 189">
          <a:extLst>
            <a:ext uri="{FF2B5EF4-FFF2-40B4-BE49-F238E27FC236}">
              <a16:creationId xmlns:a16="http://schemas.microsoft.com/office/drawing/2014/main" id="{09DCF404-5F62-4783-BA39-82019335138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6" name="Text Box 190">
          <a:extLst>
            <a:ext uri="{FF2B5EF4-FFF2-40B4-BE49-F238E27FC236}">
              <a16:creationId xmlns:a16="http://schemas.microsoft.com/office/drawing/2014/main" id="{30A0CBA6-8C0F-43F7-9B4A-56E14A87AE0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7" name="Text Box 191">
          <a:extLst>
            <a:ext uri="{FF2B5EF4-FFF2-40B4-BE49-F238E27FC236}">
              <a16:creationId xmlns:a16="http://schemas.microsoft.com/office/drawing/2014/main" id="{F1FC0E75-E4BE-4DBF-B2F1-A1EACEBB90B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198" name="Text Box 192">
          <a:extLst>
            <a:ext uri="{FF2B5EF4-FFF2-40B4-BE49-F238E27FC236}">
              <a16:creationId xmlns:a16="http://schemas.microsoft.com/office/drawing/2014/main" id="{03BB91C3-88ED-4304-B361-BE0BCA3CCA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199" name="Text Box 194">
          <a:extLst>
            <a:ext uri="{FF2B5EF4-FFF2-40B4-BE49-F238E27FC236}">
              <a16:creationId xmlns:a16="http://schemas.microsoft.com/office/drawing/2014/main" id="{19B5B2CD-9076-4E48-9F4F-5E4BF9AC181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0" name="Text Box 195">
          <a:extLst>
            <a:ext uri="{FF2B5EF4-FFF2-40B4-BE49-F238E27FC236}">
              <a16:creationId xmlns:a16="http://schemas.microsoft.com/office/drawing/2014/main" id="{7B9F1F2E-C67E-4DDC-A5B6-00D4CA8688D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01" name="Text Box 2">
          <a:extLst>
            <a:ext uri="{FF2B5EF4-FFF2-40B4-BE49-F238E27FC236}">
              <a16:creationId xmlns:a16="http://schemas.microsoft.com/office/drawing/2014/main" id="{C98DD721-22C3-4B33-88AA-146BB4963B21}"/>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2" name="Text Box 3">
          <a:extLst>
            <a:ext uri="{FF2B5EF4-FFF2-40B4-BE49-F238E27FC236}">
              <a16:creationId xmlns:a16="http://schemas.microsoft.com/office/drawing/2014/main" id="{2298BE5D-039E-4A76-8069-BC41551969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3" name="Text Box 4">
          <a:extLst>
            <a:ext uri="{FF2B5EF4-FFF2-40B4-BE49-F238E27FC236}">
              <a16:creationId xmlns:a16="http://schemas.microsoft.com/office/drawing/2014/main" id="{08930DC7-B225-468D-8423-4C13F4EFBAC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4" name="Text Box 5">
          <a:extLst>
            <a:ext uri="{FF2B5EF4-FFF2-40B4-BE49-F238E27FC236}">
              <a16:creationId xmlns:a16="http://schemas.microsoft.com/office/drawing/2014/main" id="{61D8CDD3-0DA5-44CD-9C3D-221BB19657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5" name="Text Box 6">
          <a:extLst>
            <a:ext uri="{FF2B5EF4-FFF2-40B4-BE49-F238E27FC236}">
              <a16:creationId xmlns:a16="http://schemas.microsoft.com/office/drawing/2014/main" id="{3CB52FC8-57A6-4CD6-9E1A-B56CA6B91DA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6" name="Text Box 7">
          <a:extLst>
            <a:ext uri="{FF2B5EF4-FFF2-40B4-BE49-F238E27FC236}">
              <a16:creationId xmlns:a16="http://schemas.microsoft.com/office/drawing/2014/main" id="{E7BBE7D7-6CB2-4A49-A912-753A64C5CC4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07" name="Text Box 8">
          <a:extLst>
            <a:ext uri="{FF2B5EF4-FFF2-40B4-BE49-F238E27FC236}">
              <a16:creationId xmlns:a16="http://schemas.microsoft.com/office/drawing/2014/main" id="{FB0B7BBC-3413-48F8-8797-CB199A6B199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8" name="Text Box 9">
          <a:extLst>
            <a:ext uri="{FF2B5EF4-FFF2-40B4-BE49-F238E27FC236}">
              <a16:creationId xmlns:a16="http://schemas.microsoft.com/office/drawing/2014/main" id="{E3B0892D-9E6D-4D6E-A254-1B52DD4945F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09" name="Text Box 10">
          <a:extLst>
            <a:ext uri="{FF2B5EF4-FFF2-40B4-BE49-F238E27FC236}">
              <a16:creationId xmlns:a16="http://schemas.microsoft.com/office/drawing/2014/main" id="{51513323-2F61-4F2F-B56A-F3081C3556E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0" name="Text Box 11">
          <a:extLst>
            <a:ext uri="{FF2B5EF4-FFF2-40B4-BE49-F238E27FC236}">
              <a16:creationId xmlns:a16="http://schemas.microsoft.com/office/drawing/2014/main" id="{CB2E6FE6-7182-46A9-A6F2-CBFEF9AE5A8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1" name="Text Box 12">
          <a:extLst>
            <a:ext uri="{FF2B5EF4-FFF2-40B4-BE49-F238E27FC236}">
              <a16:creationId xmlns:a16="http://schemas.microsoft.com/office/drawing/2014/main" id="{665B5FDD-E108-46D3-8374-A081A62E7E7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2" name="Text Box 13">
          <a:extLst>
            <a:ext uri="{FF2B5EF4-FFF2-40B4-BE49-F238E27FC236}">
              <a16:creationId xmlns:a16="http://schemas.microsoft.com/office/drawing/2014/main" id="{202727D6-D30A-43BF-872A-552B5888DA7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3" name="Text Box 14">
          <a:extLst>
            <a:ext uri="{FF2B5EF4-FFF2-40B4-BE49-F238E27FC236}">
              <a16:creationId xmlns:a16="http://schemas.microsoft.com/office/drawing/2014/main" id="{671F4F5D-7F98-4BB9-9CE8-9AB857247A5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4" name="Text Box 15">
          <a:extLst>
            <a:ext uri="{FF2B5EF4-FFF2-40B4-BE49-F238E27FC236}">
              <a16:creationId xmlns:a16="http://schemas.microsoft.com/office/drawing/2014/main" id="{6C639CC1-D7F0-407E-910B-EA5EC1815FB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5" name="Text Box 16">
          <a:extLst>
            <a:ext uri="{FF2B5EF4-FFF2-40B4-BE49-F238E27FC236}">
              <a16:creationId xmlns:a16="http://schemas.microsoft.com/office/drawing/2014/main" id="{D14DFA91-35CF-465E-8A87-2F2EE66A943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16" name="Text Box 17">
          <a:extLst>
            <a:ext uri="{FF2B5EF4-FFF2-40B4-BE49-F238E27FC236}">
              <a16:creationId xmlns:a16="http://schemas.microsoft.com/office/drawing/2014/main" id="{434407BF-DE13-43C7-BF8D-BA4D3A87508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17" name="Text Box 18">
          <a:extLst>
            <a:ext uri="{FF2B5EF4-FFF2-40B4-BE49-F238E27FC236}">
              <a16:creationId xmlns:a16="http://schemas.microsoft.com/office/drawing/2014/main" id="{F5C2D15C-3636-4111-9043-A341B11E959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18" name="Text Box 19">
          <a:extLst>
            <a:ext uri="{FF2B5EF4-FFF2-40B4-BE49-F238E27FC236}">
              <a16:creationId xmlns:a16="http://schemas.microsoft.com/office/drawing/2014/main" id="{8C427BCE-52C0-4A98-9CC2-85A9B204449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19" name="Text Box 20">
          <a:extLst>
            <a:ext uri="{FF2B5EF4-FFF2-40B4-BE49-F238E27FC236}">
              <a16:creationId xmlns:a16="http://schemas.microsoft.com/office/drawing/2014/main" id="{CA5B5388-AD0E-4F6A-B0C4-BE8C92AEB8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0" name="Text Box 21">
          <a:extLst>
            <a:ext uri="{FF2B5EF4-FFF2-40B4-BE49-F238E27FC236}">
              <a16:creationId xmlns:a16="http://schemas.microsoft.com/office/drawing/2014/main" id="{F6AA8076-5E7F-4C27-8D8F-F9C0407FC9A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1" name="Text Box 22">
          <a:extLst>
            <a:ext uri="{FF2B5EF4-FFF2-40B4-BE49-F238E27FC236}">
              <a16:creationId xmlns:a16="http://schemas.microsoft.com/office/drawing/2014/main" id="{C585BE9A-3680-41FE-A4DB-A6CFEEA9AC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2" name="Text Box 23">
          <a:extLst>
            <a:ext uri="{FF2B5EF4-FFF2-40B4-BE49-F238E27FC236}">
              <a16:creationId xmlns:a16="http://schemas.microsoft.com/office/drawing/2014/main" id="{B69F83A6-F51F-4A76-9856-E38A65ADC7F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3" name="Text Box 24">
          <a:extLst>
            <a:ext uri="{FF2B5EF4-FFF2-40B4-BE49-F238E27FC236}">
              <a16:creationId xmlns:a16="http://schemas.microsoft.com/office/drawing/2014/main" id="{7C7C8BA2-E53E-4399-88DF-58B21D48782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24" name="Text Box 25">
          <a:extLst>
            <a:ext uri="{FF2B5EF4-FFF2-40B4-BE49-F238E27FC236}">
              <a16:creationId xmlns:a16="http://schemas.microsoft.com/office/drawing/2014/main" id="{3C488455-3EBB-42BC-926C-A786ED40676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5" name="Text Box 26">
          <a:extLst>
            <a:ext uri="{FF2B5EF4-FFF2-40B4-BE49-F238E27FC236}">
              <a16:creationId xmlns:a16="http://schemas.microsoft.com/office/drawing/2014/main" id="{7BB0F44C-FF97-4BE8-A680-0C76C1B3028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6" name="Text Box 27">
          <a:extLst>
            <a:ext uri="{FF2B5EF4-FFF2-40B4-BE49-F238E27FC236}">
              <a16:creationId xmlns:a16="http://schemas.microsoft.com/office/drawing/2014/main" id="{43CC061F-B7A7-41DE-8013-E0828F5BD48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7" name="Text Box 28">
          <a:extLst>
            <a:ext uri="{FF2B5EF4-FFF2-40B4-BE49-F238E27FC236}">
              <a16:creationId xmlns:a16="http://schemas.microsoft.com/office/drawing/2014/main" id="{43E08BCD-F98C-47E9-A866-9D066A13196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8" name="Text Box 29">
          <a:extLst>
            <a:ext uri="{FF2B5EF4-FFF2-40B4-BE49-F238E27FC236}">
              <a16:creationId xmlns:a16="http://schemas.microsoft.com/office/drawing/2014/main" id="{3552ED28-38A7-4159-9C1D-576CED0ED76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29" name="Text Box 30">
          <a:extLst>
            <a:ext uri="{FF2B5EF4-FFF2-40B4-BE49-F238E27FC236}">
              <a16:creationId xmlns:a16="http://schemas.microsoft.com/office/drawing/2014/main" id="{1422B264-95EB-47E6-8FF1-3A3D8F8C8A0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0" name="Text Box 31">
          <a:extLst>
            <a:ext uri="{FF2B5EF4-FFF2-40B4-BE49-F238E27FC236}">
              <a16:creationId xmlns:a16="http://schemas.microsoft.com/office/drawing/2014/main" id="{5CA57B01-0197-42C2-BA0F-2161E14CFE4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1" name="Text Box 32">
          <a:extLst>
            <a:ext uri="{FF2B5EF4-FFF2-40B4-BE49-F238E27FC236}">
              <a16:creationId xmlns:a16="http://schemas.microsoft.com/office/drawing/2014/main" id="{1381F09E-52AC-4F0F-9697-7605B06FC8D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2" name="Text Box 33">
          <a:extLst>
            <a:ext uri="{FF2B5EF4-FFF2-40B4-BE49-F238E27FC236}">
              <a16:creationId xmlns:a16="http://schemas.microsoft.com/office/drawing/2014/main" id="{A062495D-AE82-40CF-BDFF-7E7C5D0A725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3" name="Text Box 34">
          <a:extLst>
            <a:ext uri="{FF2B5EF4-FFF2-40B4-BE49-F238E27FC236}">
              <a16:creationId xmlns:a16="http://schemas.microsoft.com/office/drawing/2014/main" id="{93F92507-0332-480F-9A09-541F949AC4A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4" name="Text Box 35">
          <a:extLst>
            <a:ext uri="{FF2B5EF4-FFF2-40B4-BE49-F238E27FC236}">
              <a16:creationId xmlns:a16="http://schemas.microsoft.com/office/drawing/2014/main" id="{74F98307-D82E-419D-B434-73FB54B27CB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5" name="Text Box 36">
          <a:extLst>
            <a:ext uri="{FF2B5EF4-FFF2-40B4-BE49-F238E27FC236}">
              <a16:creationId xmlns:a16="http://schemas.microsoft.com/office/drawing/2014/main" id="{04731A68-FE13-445E-83EB-30FC307043A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36" name="Text Box 37">
          <a:extLst>
            <a:ext uri="{FF2B5EF4-FFF2-40B4-BE49-F238E27FC236}">
              <a16:creationId xmlns:a16="http://schemas.microsoft.com/office/drawing/2014/main" id="{35B1DD89-5DF1-4196-B83E-51B724C9C20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7" name="Text Box 38">
          <a:extLst>
            <a:ext uri="{FF2B5EF4-FFF2-40B4-BE49-F238E27FC236}">
              <a16:creationId xmlns:a16="http://schemas.microsoft.com/office/drawing/2014/main" id="{7B596AFD-C1B7-4A3D-8D33-0D4D1615464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8" name="Text Box 39">
          <a:extLst>
            <a:ext uri="{FF2B5EF4-FFF2-40B4-BE49-F238E27FC236}">
              <a16:creationId xmlns:a16="http://schemas.microsoft.com/office/drawing/2014/main" id="{DEA352B7-BAE6-4DB3-9C34-3E77A8C09E5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39" name="Text Box 40">
          <a:extLst>
            <a:ext uri="{FF2B5EF4-FFF2-40B4-BE49-F238E27FC236}">
              <a16:creationId xmlns:a16="http://schemas.microsoft.com/office/drawing/2014/main" id="{BAC8B378-0711-471A-BE9D-31D36BC2240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0" name="Text Box 41">
          <a:extLst>
            <a:ext uri="{FF2B5EF4-FFF2-40B4-BE49-F238E27FC236}">
              <a16:creationId xmlns:a16="http://schemas.microsoft.com/office/drawing/2014/main" id="{B0BC021F-7255-4891-A2CF-501922221B8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1" name="Text Box 42">
          <a:extLst>
            <a:ext uri="{FF2B5EF4-FFF2-40B4-BE49-F238E27FC236}">
              <a16:creationId xmlns:a16="http://schemas.microsoft.com/office/drawing/2014/main" id="{E05C92AD-A781-4DB0-99F9-FC9D7BE6BD7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2" name="Text Box 43">
          <a:extLst>
            <a:ext uri="{FF2B5EF4-FFF2-40B4-BE49-F238E27FC236}">
              <a16:creationId xmlns:a16="http://schemas.microsoft.com/office/drawing/2014/main" id="{CE429784-AE4B-414C-BC9A-16A565FD4B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3" name="Text Box 44">
          <a:extLst>
            <a:ext uri="{FF2B5EF4-FFF2-40B4-BE49-F238E27FC236}">
              <a16:creationId xmlns:a16="http://schemas.microsoft.com/office/drawing/2014/main" id="{C2192644-92BA-4227-9207-923D934795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4" name="Text Box 45">
          <a:extLst>
            <a:ext uri="{FF2B5EF4-FFF2-40B4-BE49-F238E27FC236}">
              <a16:creationId xmlns:a16="http://schemas.microsoft.com/office/drawing/2014/main" id="{D3D59F04-8BB3-489C-AD61-BD55432EC17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45" name="Text Box 46">
          <a:extLst>
            <a:ext uri="{FF2B5EF4-FFF2-40B4-BE49-F238E27FC236}">
              <a16:creationId xmlns:a16="http://schemas.microsoft.com/office/drawing/2014/main" id="{E7DCD98F-3FAA-4313-A656-A84926B6EC3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46" name="Text Box 47">
          <a:extLst>
            <a:ext uri="{FF2B5EF4-FFF2-40B4-BE49-F238E27FC236}">
              <a16:creationId xmlns:a16="http://schemas.microsoft.com/office/drawing/2014/main" id="{65D46D3C-E1FE-456F-8623-AB5E5E77DB2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47" name="Text Box 48">
          <a:extLst>
            <a:ext uri="{FF2B5EF4-FFF2-40B4-BE49-F238E27FC236}">
              <a16:creationId xmlns:a16="http://schemas.microsoft.com/office/drawing/2014/main" id="{08DB258F-E48A-443C-A666-A01ED2E9A36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48" name="Text Box 49">
          <a:extLst>
            <a:ext uri="{FF2B5EF4-FFF2-40B4-BE49-F238E27FC236}">
              <a16:creationId xmlns:a16="http://schemas.microsoft.com/office/drawing/2014/main" id="{25B8F65A-8122-4F01-9F6F-76FD61C0151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49" name="Text Box 50">
          <a:extLst>
            <a:ext uri="{FF2B5EF4-FFF2-40B4-BE49-F238E27FC236}">
              <a16:creationId xmlns:a16="http://schemas.microsoft.com/office/drawing/2014/main" id="{B71492C6-3912-4597-B036-0EC01117E72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50" name="Text Box 51">
          <a:extLst>
            <a:ext uri="{FF2B5EF4-FFF2-40B4-BE49-F238E27FC236}">
              <a16:creationId xmlns:a16="http://schemas.microsoft.com/office/drawing/2014/main" id="{8AF267EC-2B68-45F0-BA1B-193E9B1E50C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1" name="Text Box 52">
          <a:extLst>
            <a:ext uri="{FF2B5EF4-FFF2-40B4-BE49-F238E27FC236}">
              <a16:creationId xmlns:a16="http://schemas.microsoft.com/office/drawing/2014/main" id="{1E31AD9D-D447-49A8-84FA-B1AEB58642A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2" name="Text Box 53">
          <a:extLst>
            <a:ext uri="{FF2B5EF4-FFF2-40B4-BE49-F238E27FC236}">
              <a16:creationId xmlns:a16="http://schemas.microsoft.com/office/drawing/2014/main" id="{A2F22910-B3A6-4383-ADA3-0145EFBDC92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3" name="Text Box 54">
          <a:extLst>
            <a:ext uri="{FF2B5EF4-FFF2-40B4-BE49-F238E27FC236}">
              <a16:creationId xmlns:a16="http://schemas.microsoft.com/office/drawing/2014/main" id="{DEAD2D75-4787-457D-A7EE-50C526B8C1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54" name="Text Box 55">
          <a:extLst>
            <a:ext uri="{FF2B5EF4-FFF2-40B4-BE49-F238E27FC236}">
              <a16:creationId xmlns:a16="http://schemas.microsoft.com/office/drawing/2014/main" id="{5634D64B-B564-422B-B831-0C633DBD0D9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55" name="Text Box 56">
          <a:extLst>
            <a:ext uri="{FF2B5EF4-FFF2-40B4-BE49-F238E27FC236}">
              <a16:creationId xmlns:a16="http://schemas.microsoft.com/office/drawing/2014/main" id="{6C9C1F8F-05E6-4DCC-89F6-16CE27E95B0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56" name="Text Box 57">
          <a:extLst>
            <a:ext uri="{FF2B5EF4-FFF2-40B4-BE49-F238E27FC236}">
              <a16:creationId xmlns:a16="http://schemas.microsoft.com/office/drawing/2014/main" id="{3C447611-7A4D-4CE2-A728-3CDC13E2880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7" name="Text Box 58">
          <a:extLst>
            <a:ext uri="{FF2B5EF4-FFF2-40B4-BE49-F238E27FC236}">
              <a16:creationId xmlns:a16="http://schemas.microsoft.com/office/drawing/2014/main" id="{F774D75B-6A67-4FB7-A459-FD4FA36769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8" name="Text Box 59">
          <a:extLst>
            <a:ext uri="{FF2B5EF4-FFF2-40B4-BE49-F238E27FC236}">
              <a16:creationId xmlns:a16="http://schemas.microsoft.com/office/drawing/2014/main" id="{F8DC2192-1BF2-40AC-B5B1-4AFEA585DD1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59" name="Text Box 60">
          <a:extLst>
            <a:ext uri="{FF2B5EF4-FFF2-40B4-BE49-F238E27FC236}">
              <a16:creationId xmlns:a16="http://schemas.microsoft.com/office/drawing/2014/main" id="{3EC1D557-F009-4EB6-AC62-86BF78BD7EF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0" name="Text Box 61">
          <a:extLst>
            <a:ext uri="{FF2B5EF4-FFF2-40B4-BE49-F238E27FC236}">
              <a16:creationId xmlns:a16="http://schemas.microsoft.com/office/drawing/2014/main" id="{E29B374E-1110-41BD-A0CD-69EC750D58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1" name="Text Box 62">
          <a:extLst>
            <a:ext uri="{FF2B5EF4-FFF2-40B4-BE49-F238E27FC236}">
              <a16:creationId xmlns:a16="http://schemas.microsoft.com/office/drawing/2014/main" id="{A7258576-0480-45BC-ACA3-28A3B7A7B63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2" name="Text Box 63">
          <a:extLst>
            <a:ext uri="{FF2B5EF4-FFF2-40B4-BE49-F238E27FC236}">
              <a16:creationId xmlns:a16="http://schemas.microsoft.com/office/drawing/2014/main" id="{E6C6273A-0829-497C-84A1-3E908ED930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63" name="Text Box 64">
          <a:extLst>
            <a:ext uri="{FF2B5EF4-FFF2-40B4-BE49-F238E27FC236}">
              <a16:creationId xmlns:a16="http://schemas.microsoft.com/office/drawing/2014/main" id="{B28E95D1-D4C5-47DD-9CDB-9C0E1E6396D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64" name="Text Box 65">
          <a:extLst>
            <a:ext uri="{FF2B5EF4-FFF2-40B4-BE49-F238E27FC236}">
              <a16:creationId xmlns:a16="http://schemas.microsoft.com/office/drawing/2014/main" id="{FEDF5146-B3F0-4506-9723-B91F7D1E1E4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65" name="Text Box 66">
          <a:extLst>
            <a:ext uri="{FF2B5EF4-FFF2-40B4-BE49-F238E27FC236}">
              <a16:creationId xmlns:a16="http://schemas.microsoft.com/office/drawing/2014/main" id="{ACB0FADD-C243-47A9-8FAE-8988AC0C3BA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66" name="Text Box 67">
          <a:extLst>
            <a:ext uri="{FF2B5EF4-FFF2-40B4-BE49-F238E27FC236}">
              <a16:creationId xmlns:a16="http://schemas.microsoft.com/office/drawing/2014/main" id="{DBD3295C-7160-4A0A-9106-F11691B1E1B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67" name="Text Box 68">
          <a:extLst>
            <a:ext uri="{FF2B5EF4-FFF2-40B4-BE49-F238E27FC236}">
              <a16:creationId xmlns:a16="http://schemas.microsoft.com/office/drawing/2014/main" id="{3BB8C5A1-54A7-4785-935F-A781F47FF64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8" name="Text Box 69">
          <a:extLst>
            <a:ext uri="{FF2B5EF4-FFF2-40B4-BE49-F238E27FC236}">
              <a16:creationId xmlns:a16="http://schemas.microsoft.com/office/drawing/2014/main" id="{8B6921EC-3A93-48C5-8A27-60AA2B0659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69" name="Text Box 70">
          <a:extLst>
            <a:ext uri="{FF2B5EF4-FFF2-40B4-BE49-F238E27FC236}">
              <a16:creationId xmlns:a16="http://schemas.microsoft.com/office/drawing/2014/main" id="{304BB0AF-D809-426A-BA75-1AF9860AF2C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0" name="Text Box 71">
          <a:extLst>
            <a:ext uri="{FF2B5EF4-FFF2-40B4-BE49-F238E27FC236}">
              <a16:creationId xmlns:a16="http://schemas.microsoft.com/office/drawing/2014/main" id="{1F2D2A03-4F9A-4983-8900-8BEAD956DE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71" name="Text Box 72">
          <a:extLst>
            <a:ext uri="{FF2B5EF4-FFF2-40B4-BE49-F238E27FC236}">
              <a16:creationId xmlns:a16="http://schemas.microsoft.com/office/drawing/2014/main" id="{1EC09597-A09D-4F5C-90BA-C4B44B5B1DC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72" name="Text Box 73">
          <a:extLst>
            <a:ext uri="{FF2B5EF4-FFF2-40B4-BE49-F238E27FC236}">
              <a16:creationId xmlns:a16="http://schemas.microsoft.com/office/drawing/2014/main" id="{328F3532-8D45-4537-80C2-47B86941F3D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73" name="Text Box 74">
          <a:extLst>
            <a:ext uri="{FF2B5EF4-FFF2-40B4-BE49-F238E27FC236}">
              <a16:creationId xmlns:a16="http://schemas.microsoft.com/office/drawing/2014/main" id="{7DD3E2D3-1CE9-47EC-BBFC-309363A00E7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4" name="Text Box 75">
          <a:extLst>
            <a:ext uri="{FF2B5EF4-FFF2-40B4-BE49-F238E27FC236}">
              <a16:creationId xmlns:a16="http://schemas.microsoft.com/office/drawing/2014/main" id="{6F77801C-4895-4DB5-B895-9EAC80C72C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5" name="Text Box 76">
          <a:extLst>
            <a:ext uri="{FF2B5EF4-FFF2-40B4-BE49-F238E27FC236}">
              <a16:creationId xmlns:a16="http://schemas.microsoft.com/office/drawing/2014/main" id="{9892B58F-C882-434D-B7DC-EA4C6369B8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6" name="Text Box 77">
          <a:extLst>
            <a:ext uri="{FF2B5EF4-FFF2-40B4-BE49-F238E27FC236}">
              <a16:creationId xmlns:a16="http://schemas.microsoft.com/office/drawing/2014/main" id="{0308850A-1005-4D36-ABCE-F91F611CD0C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7" name="Text Box 78">
          <a:extLst>
            <a:ext uri="{FF2B5EF4-FFF2-40B4-BE49-F238E27FC236}">
              <a16:creationId xmlns:a16="http://schemas.microsoft.com/office/drawing/2014/main" id="{B521C532-9A3B-4801-A277-AD2BE7971D4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8" name="Text Box 79">
          <a:extLst>
            <a:ext uri="{FF2B5EF4-FFF2-40B4-BE49-F238E27FC236}">
              <a16:creationId xmlns:a16="http://schemas.microsoft.com/office/drawing/2014/main" id="{C8896464-113A-49D0-837D-373D18932C7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79" name="Text Box 80">
          <a:extLst>
            <a:ext uri="{FF2B5EF4-FFF2-40B4-BE49-F238E27FC236}">
              <a16:creationId xmlns:a16="http://schemas.microsoft.com/office/drawing/2014/main" id="{FF19CF39-87C2-4A25-8A10-8289847322A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0" name="Text Box 81">
          <a:extLst>
            <a:ext uri="{FF2B5EF4-FFF2-40B4-BE49-F238E27FC236}">
              <a16:creationId xmlns:a16="http://schemas.microsoft.com/office/drawing/2014/main" id="{4B1A60D4-C77B-4936-9DF9-346CEAC6515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1" name="Text Box 82">
          <a:extLst>
            <a:ext uri="{FF2B5EF4-FFF2-40B4-BE49-F238E27FC236}">
              <a16:creationId xmlns:a16="http://schemas.microsoft.com/office/drawing/2014/main" id="{AD5C8672-6A63-4BDA-BEF8-942573D74C1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2" name="Text Box 83">
          <a:extLst>
            <a:ext uri="{FF2B5EF4-FFF2-40B4-BE49-F238E27FC236}">
              <a16:creationId xmlns:a16="http://schemas.microsoft.com/office/drawing/2014/main" id="{F57BC5C6-E3E5-4D2B-AF12-840D1CC3BDA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3" name="Text Box 84">
          <a:extLst>
            <a:ext uri="{FF2B5EF4-FFF2-40B4-BE49-F238E27FC236}">
              <a16:creationId xmlns:a16="http://schemas.microsoft.com/office/drawing/2014/main" id="{1665BE32-1BF6-4C74-9974-4768136895C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4" name="Text Box 85">
          <a:extLst>
            <a:ext uri="{FF2B5EF4-FFF2-40B4-BE49-F238E27FC236}">
              <a16:creationId xmlns:a16="http://schemas.microsoft.com/office/drawing/2014/main" id="{46022CDE-38CA-49C5-B899-478D17B0F4D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5" name="Text Box 86">
          <a:extLst>
            <a:ext uri="{FF2B5EF4-FFF2-40B4-BE49-F238E27FC236}">
              <a16:creationId xmlns:a16="http://schemas.microsoft.com/office/drawing/2014/main" id="{906C092C-20EF-443F-BDE9-901567C6D57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6" name="Text Box 87">
          <a:extLst>
            <a:ext uri="{FF2B5EF4-FFF2-40B4-BE49-F238E27FC236}">
              <a16:creationId xmlns:a16="http://schemas.microsoft.com/office/drawing/2014/main" id="{96C60B52-D1D4-4A68-95B4-23BDEE5721B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7" name="Text Box 88">
          <a:extLst>
            <a:ext uri="{FF2B5EF4-FFF2-40B4-BE49-F238E27FC236}">
              <a16:creationId xmlns:a16="http://schemas.microsoft.com/office/drawing/2014/main" id="{AC9153CE-1DB0-439C-95FD-40E56FDC037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88" name="Text Box 89">
          <a:extLst>
            <a:ext uri="{FF2B5EF4-FFF2-40B4-BE49-F238E27FC236}">
              <a16:creationId xmlns:a16="http://schemas.microsoft.com/office/drawing/2014/main" id="{05CF9CD9-7DAF-42D4-AAD2-C15F15F9A49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89" name="Text Box 90">
          <a:extLst>
            <a:ext uri="{FF2B5EF4-FFF2-40B4-BE49-F238E27FC236}">
              <a16:creationId xmlns:a16="http://schemas.microsoft.com/office/drawing/2014/main" id="{B6E40A6D-208E-4695-B5D6-525C47F633E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0" name="Text Box 91">
          <a:extLst>
            <a:ext uri="{FF2B5EF4-FFF2-40B4-BE49-F238E27FC236}">
              <a16:creationId xmlns:a16="http://schemas.microsoft.com/office/drawing/2014/main" id="{82896F84-B7A0-4D7B-B517-CE38936CB33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1" name="Text Box 92">
          <a:extLst>
            <a:ext uri="{FF2B5EF4-FFF2-40B4-BE49-F238E27FC236}">
              <a16:creationId xmlns:a16="http://schemas.microsoft.com/office/drawing/2014/main" id="{4ACC285D-ECE1-4A05-982F-C6AEBC5406B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2" name="Text Box 93">
          <a:extLst>
            <a:ext uri="{FF2B5EF4-FFF2-40B4-BE49-F238E27FC236}">
              <a16:creationId xmlns:a16="http://schemas.microsoft.com/office/drawing/2014/main" id="{97AD86AB-75C2-4480-9D24-448A66E8748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3" name="Text Box 94">
          <a:extLst>
            <a:ext uri="{FF2B5EF4-FFF2-40B4-BE49-F238E27FC236}">
              <a16:creationId xmlns:a16="http://schemas.microsoft.com/office/drawing/2014/main" id="{4E870672-3DA2-43E2-AF65-5D62EDC3EFE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294" name="Text Box 95">
          <a:extLst>
            <a:ext uri="{FF2B5EF4-FFF2-40B4-BE49-F238E27FC236}">
              <a16:creationId xmlns:a16="http://schemas.microsoft.com/office/drawing/2014/main" id="{0B76B650-494E-40CA-BA60-1C7E0BEAED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5" name="Text Box 96">
          <a:extLst>
            <a:ext uri="{FF2B5EF4-FFF2-40B4-BE49-F238E27FC236}">
              <a16:creationId xmlns:a16="http://schemas.microsoft.com/office/drawing/2014/main" id="{8D5C8A06-BC5F-4B7A-A925-86CD7AD26D1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6" name="Text Box 97">
          <a:extLst>
            <a:ext uri="{FF2B5EF4-FFF2-40B4-BE49-F238E27FC236}">
              <a16:creationId xmlns:a16="http://schemas.microsoft.com/office/drawing/2014/main" id="{013B7FE5-B65E-4B15-9499-9752E17C270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297" name="Text Box 98">
          <a:extLst>
            <a:ext uri="{FF2B5EF4-FFF2-40B4-BE49-F238E27FC236}">
              <a16:creationId xmlns:a16="http://schemas.microsoft.com/office/drawing/2014/main" id="{D085FC88-0470-4ED6-B177-DEE20C53861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98" name="Text Box 99">
          <a:extLst>
            <a:ext uri="{FF2B5EF4-FFF2-40B4-BE49-F238E27FC236}">
              <a16:creationId xmlns:a16="http://schemas.microsoft.com/office/drawing/2014/main" id="{5DAB601B-D0D3-4AE8-B2FA-BA960E1B95D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299" name="Text Box 100">
          <a:extLst>
            <a:ext uri="{FF2B5EF4-FFF2-40B4-BE49-F238E27FC236}">
              <a16:creationId xmlns:a16="http://schemas.microsoft.com/office/drawing/2014/main" id="{EE8BD56D-2482-405F-8196-661DE8EBE6E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0" name="Text Box 101">
          <a:extLst>
            <a:ext uri="{FF2B5EF4-FFF2-40B4-BE49-F238E27FC236}">
              <a16:creationId xmlns:a16="http://schemas.microsoft.com/office/drawing/2014/main" id="{A5B887B5-B280-450D-828E-55FAC40ED40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1" name="Text Box 102">
          <a:extLst>
            <a:ext uri="{FF2B5EF4-FFF2-40B4-BE49-F238E27FC236}">
              <a16:creationId xmlns:a16="http://schemas.microsoft.com/office/drawing/2014/main" id="{6BBF7810-F99D-4535-BAF3-39F3AFDF525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2" name="Text Box 103">
          <a:extLst>
            <a:ext uri="{FF2B5EF4-FFF2-40B4-BE49-F238E27FC236}">
              <a16:creationId xmlns:a16="http://schemas.microsoft.com/office/drawing/2014/main" id="{70E67520-3C47-4966-949B-7B7E51890C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3" name="Text Box 104">
          <a:extLst>
            <a:ext uri="{FF2B5EF4-FFF2-40B4-BE49-F238E27FC236}">
              <a16:creationId xmlns:a16="http://schemas.microsoft.com/office/drawing/2014/main" id="{147B508D-56E1-4F5E-9ADA-DD7C01D4251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4" name="Text Box 105">
          <a:extLst>
            <a:ext uri="{FF2B5EF4-FFF2-40B4-BE49-F238E27FC236}">
              <a16:creationId xmlns:a16="http://schemas.microsoft.com/office/drawing/2014/main" id="{B9BA2121-61C5-47B9-8368-570B16DA3D7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05" name="Text Box 106">
          <a:extLst>
            <a:ext uri="{FF2B5EF4-FFF2-40B4-BE49-F238E27FC236}">
              <a16:creationId xmlns:a16="http://schemas.microsoft.com/office/drawing/2014/main" id="{F3EA2DCD-A112-4929-9219-66CBB72198D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6" name="Text Box 107">
          <a:extLst>
            <a:ext uri="{FF2B5EF4-FFF2-40B4-BE49-F238E27FC236}">
              <a16:creationId xmlns:a16="http://schemas.microsoft.com/office/drawing/2014/main" id="{7193F6F4-EB59-478F-8A38-22426D6DFE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7" name="Text Box 108">
          <a:extLst>
            <a:ext uri="{FF2B5EF4-FFF2-40B4-BE49-F238E27FC236}">
              <a16:creationId xmlns:a16="http://schemas.microsoft.com/office/drawing/2014/main" id="{4D2D8211-08D4-43D3-B2B0-A304BFB92DC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8" name="Text Box 109">
          <a:extLst>
            <a:ext uri="{FF2B5EF4-FFF2-40B4-BE49-F238E27FC236}">
              <a16:creationId xmlns:a16="http://schemas.microsoft.com/office/drawing/2014/main" id="{BC9E5163-969D-4422-B9DE-A7C2BEF2FEC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09" name="Text Box 110">
          <a:extLst>
            <a:ext uri="{FF2B5EF4-FFF2-40B4-BE49-F238E27FC236}">
              <a16:creationId xmlns:a16="http://schemas.microsoft.com/office/drawing/2014/main" id="{58203326-CEF1-405A-BD19-6BA60773C1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0" name="Text Box 111">
          <a:extLst>
            <a:ext uri="{FF2B5EF4-FFF2-40B4-BE49-F238E27FC236}">
              <a16:creationId xmlns:a16="http://schemas.microsoft.com/office/drawing/2014/main" id="{48476EE8-2FF0-4F34-B806-36C894A6C22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1" name="Text Box 112">
          <a:extLst>
            <a:ext uri="{FF2B5EF4-FFF2-40B4-BE49-F238E27FC236}">
              <a16:creationId xmlns:a16="http://schemas.microsoft.com/office/drawing/2014/main" id="{22640477-4761-4F6D-A5DE-12380610DFE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2" name="Text Box 113">
          <a:extLst>
            <a:ext uri="{FF2B5EF4-FFF2-40B4-BE49-F238E27FC236}">
              <a16:creationId xmlns:a16="http://schemas.microsoft.com/office/drawing/2014/main" id="{3AD17C81-5A86-43C9-9B54-88AE42ED3BB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3" name="Text Box 114">
          <a:extLst>
            <a:ext uri="{FF2B5EF4-FFF2-40B4-BE49-F238E27FC236}">
              <a16:creationId xmlns:a16="http://schemas.microsoft.com/office/drawing/2014/main" id="{4A230E68-C9FF-4545-84FF-84CFFA5A1A4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14" name="Text Box 115">
          <a:extLst>
            <a:ext uri="{FF2B5EF4-FFF2-40B4-BE49-F238E27FC236}">
              <a16:creationId xmlns:a16="http://schemas.microsoft.com/office/drawing/2014/main" id="{A0E09DAF-F5AF-41F6-8B85-8328121DE1C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15" name="Text Box 116">
          <a:extLst>
            <a:ext uri="{FF2B5EF4-FFF2-40B4-BE49-F238E27FC236}">
              <a16:creationId xmlns:a16="http://schemas.microsoft.com/office/drawing/2014/main" id="{3ECA61D5-0FDA-4734-80AF-B35EF95E3B6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16" name="Text Box 117">
          <a:extLst>
            <a:ext uri="{FF2B5EF4-FFF2-40B4-BE49-F238E27FC236}">
              <a16:creationId xmlns:a16="http://schemas.microsoft.com/office/drawing/2014/main" id="{0516114B-4DE9-478D-8DF4-8749AD28BAF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7" name="Text Box 118">
          <a:extLst>
            <a:ext uri="{FF2B5EF4-FFF2-40B4-BE49-F238E27FC236}">
              <a16:creationId xmlns:a16="http://schemas.microsoft.com/office/drawing/2014/main" id="{0C44D3F4-042B-405E-8B90-FDC7955D632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8" name="Text Box 119">
          <a:extLst>
            <a:ext uri="{FF2B5EF4-FFF2-40B4-BE49-F238E27FC236}">
              <a16:creationId xmlns:a16="http://schemas.microsoft.com/office/drawing/2014/main" id="{39CC6CF5-B5A6-4D22-B1CA-0AA68E84CFE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19" name="Text Box 120">
          <a:extLst>
            <a:ext uri="{FF2B5EF4-FFF2-40B4-BE49-F238E27FC236}">
              <a16:creationId xmlns:a16="http://schemas.microsoft.com/office/drawing/2014/main" id="{C36EBFD3-842C-45D1-A240-EE4A22B176F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0" name="Text Box 121">
          <a:extLst>
            <a:ext uri="{FF2B5EF4-FFF2-40B4-BE49-F238E27FC236}">
              <a16:creationId xmlns:a16="http://schemas.microsoft.com/office/drawing/2014/main" id="{7E602A91-FE75-4C85-9327-6DC3EA51622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1" name="Text Box 122">
          <a:extLst>
            <a:ext uri="{FF2B5EF4-FFF2-40B4-BE49-F238E27FC236}">
              <a16:creationId xmlns:a16="http://schemas.microsoft.com/office/drawing/2014/main" id="{31E6010D-ABF9-423C-96A2-6F1B139028B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2" name="Text Box 123">
          <a:extLst>
            <a:ext uri="{FF2B5EF4-FFF2-40B4-BE49-F238E27FC236}">
              <a16:creationId xmlns:a16="http://schemas.microsoft.com/office/drawing/2014/main" id="{A8733775-971B-4C64-90F4-A48E32B5027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3" name="Text Box 124">
          <a:extLst>
            <a:ext uri="{FF2B5EF4-FFF2-40B4-BE49-F238E27FC236}">
              <a16:creationId xmlns:a16="http://schemas.microsoft.com/office/drawing/2014/main" id="{7EAD4514-CF77-469F-9E6A-B565768749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4" name="Text Box 125">
          <a:extLst>
            <a:ext uri="{FF2B5EF4-FFF2-40B4-BE49-F238E27FC236}">
              <a16:creationId xmlns:a16="http://schemas.microsoft.com/office/drawing/2014/main" id="{F3809097-7BD9-4CFA-A047-F980B7B61A0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5" name="Text Box 126">
          <a:extLst>
            <a:ext uri="{FF2B5EF4-FFF2-40B4-BE49-F238E27FC236}">
              <a16:creationId xmlns:a16="http://schemas.microsoft.com/office/drawing/2014/main" id="{1918A82F-2C9A-40E4-93AA-278686811C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6" name="Text Box 127">
          <a:extLst>
            <a:ext uri="{FF2B5EF4-FFF2-40B4-BE49-F238E27FC236}">
              <a16:creationId xmlns:a16="http://schemas.microsoft.com/office/drawing/2014/main" id="{490BE031-F7F4-4FCA-9A31-61CF5AD5777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7" name="Text Box 128">
          <a:extLst>
            <a:ext uri="{FF2B5EF4-FFF2-40B4-BE49-F238E27FC236}">
              <a16:creationId xmlns:a16="http://schemas.microsoft.com/office/drawing/2014/main" id="{4C423B1B-448E-4BF9-BB15-7D627B5036E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28" name="Text Box 129">
          <a:extLst>
            <a:ext uri="{FF2B5EF4-FFF2-40B4-BE49-F238E27FC236}">
              <a16:creationId xmlns:a16="http://schemas.microsoft.com/office/drawing/2014/main" id="{6A888E93-D1C6-439D-9C91-EFC1F344C0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29" name="Text Box 130">
          <a:extLst>
            <a:ext uri="{FF2B5EF4-FFF2-40B4-BE49-F238E27FC236}">
              <a16:creationId xmlns:a16="http://schemas.microsoft.com/office/drawing/2014/main" id="{986750A9-C095-4F74-9341-266C770F57D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0" name="Text Box 131">
          <a:extLst>
            <a:ext uri="{FF2B5EF4-FFF2-40B4-BE49-F238E27FC236}">
              <a16:creationId xmlns:a16="http://schemas.microsoft.com/office/drawing/2014/main" id="{8858FFF6-28EB-4074-B0FC-BB718546957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1" name="Text Box 132">
          <a:extLst>
            <a:ext uri="{FF2B5EF4-FFF2-40B4-BE49-F238E27FC236}">
              <a16:creationId xmlns:a16="http://schemas.microsoft.com/office/drawing/2014/main" id="{58F3256B-D945-4322-91D9-FA771F3A7C7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2" name="Text Box 133">
          <a:extLst>
            <a:ext uri="{FF2B5EF4-FFF2-40B4-BE49-F238E27FC236}">
              <a16:creationId xmlns:a16="http://schemas.microsoft.com/office/drawing/2014/main" id="{631C3264-AA01-4081-B197-94EBD47C94E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3" name="Text Box 134">
          <a:extLst>
            <a:ext uri="{FF2B5EF4-FFF2-40B4-BE49-F238E27FC236}">
              <a16:creationId xmlns:a16="http://schemas.microsoft.com/office/drawing/2014/main" id="{918A6161-67F4-409D-98C5-03AA5C3DEC5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4" name="Text Box 135">
          <a:extLst>
            <a:ext uri="{FF2B5EF4-FFF2-40B4-BE49-F238E27FC236}">
              <a16:creationId xmlns:a16="http://schemas.microsoft.com/office/drawing/2014/main" id="{DA12B18D-336B-4D4A-83B8-913529D0204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5" name="Text Box 136">
          <a:extLst>
            <a:ext uri="{FF2B5EF4-FFF2-40B4-BE49-F238E27FC236}">
              <a16:creationId xmlns:a16="http://schemas.microsoft.com/office/drawing/2014/main" id="{CDC9FB41-6DA9-46EB-A104-C67421B258C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6" name="Text Box 137">
          <a:extLst>
            <a:ext uri="{FF2B5EF4-FFF2-40B4-BE49-F238E27FC236}">
              <a16:creationId xmlns:a16="http://schemas.microsoft.com/office/drawing/2014/main" id="{913028CD-A1CD-4678-BDC4-0A3921EF473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37" name="Text Box 138">
          <a:extLst>
            <a:ext uri="{FF2B5EF4-FFF2-40B4-BE49-F238E27FC236}">
              <a16:creationId xmlns:a16="http://schemas.microsoft.com/office/drawing/2014/main" id="{0B6C4121-3763-4F3A-BA89-04ACF7D4715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8" name="Text Box 139">
          <a:extLst>
            <a:ext uri="{FF2B5EF4-FFF2-40B4-BE49-F238E27FC236}">
              <a16:creationId xmlns:a16="http://schemas.microsoft.com/office/drawing/2014/main" id="{DD88E334-2C1B-4AC3-8223-21A5C19FF73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39" name="Text Box 140">
          <a:extLst>
            <a:ext uri="{FF2B5EF4-FFF2-40B4-BE49-F238E27FC236}">
              <a16:creationId xmlns:a16="http://schemas.microsoft.com/office/drawing/2014/main" id="{A156D5AF-7FAC-4D7D-97FD-4C723B5F63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0" name="Text Box 141">
          <a:extLst>
            <a:ext uri="{FF2B5EF4-FFF2-40B4-BE49-F238E27FC236}">
              <a16:creationId xmlns:a16="http://schemas.microsoft.com/office/drawing/2014/main" id="{66F49DC1-319F-4287-BCDD-35345B58EB8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1" name="Text Box 142">
          <a:extLst>
            <a:ext uri="{FF2B5EF4-FFF2-40B4-BE49-F238E27FC236}">
              <a16:creationId xmlns:a16="http://schemas.microsoft.com/office/drawing/2014/main" id="{9A331397-85EA-4E15-BF14-05446822CE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2" name="Text Box 143">
          <a:extLst>
            <a:ext uri="{FF2B5EF4-FFF2-40B4-BE49-F238E27FC236}">
              <a16:creationId xmlns:a16="http://schemas.microsoft.com/office/drawing/2014/main" id="{34194B65-8C27-407B-A435-A7797EE06AD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3" name="Text Box 144">
          <a:extLst>
            <a:ext uri="{FF2B5EF4-FFF2-40B4-BE49-F238E27FC236}">
              <a16:creationId xmlns:a16="http://schemas.microsoft.com/office/drawing/2014/main" id="{D97C543F-B0A7-4112-82FE-358C1979C92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44" name="Text Box 145">
          <a:extLst>
            <a:ext uri="{FF2B5EF4-FFF2-40B4-BE49-F238E27FC236}">
              <a16:creationId xmlns:a16="http://schemas.microsoft.com/office/drawing/2014/main" id="{C7C18AD4-7DF9-4D65-A4AF-CBC8734691A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45" name="Text Box 146">
          <a:extLst>
            <a:ext uri="{FF2B5EF4-FFF2-40B4-BE49-F238E27FC236}">
              <a16:creationId xmlns:a16="http://schemas.microsoft.com/office/drawing/2014/main" id="{F3A53E17-B3E5-44C5-94FA-40F9E3242C2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46" name="Text Box 147">
          <a:extLst>
            <a:ext uri="{FF2B5EF4-FFF2-40B4-BE49-F238E27FC236}">
              <a16:creationId xmlns:a16="http://schemas.microsoft.com/office/drawing/2014/main" id="{9CFEBC6E-C35A-4086-870B-C7367E2A12A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47" name="Text Box 148">
          <a:extLst>
            <a:ext uri="{FF2B5EF4-FFF2-40B4-BE49-F238E27FC236}">
              <a16:creationId xmlns:a16="http://schemas.microsoft.com/office/drawing/2014/main" id="{294AEF57-1FA3-4D11-AEB6-1DEBCE5ABCB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48" name="Text Box 149">
          <a:extLst>
            <a:ext uri="{FF2B5EF4-FFF2-40B4-BE49-F238E27FC236}">
              <a16:creationId xmlns:a16="http://schemas.microsoft.com/office/drawing/2014/main" id="{EEAFA2CD-238F-4F1B-9EDD-7B476731F2EF}"/>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49" name="Text Box 150">
          <a:extLst>
            <a:ext uri="{FF2B5EF4-FFF2-40B4-BE49-F238E27FC236}">
              <a16:creationId xmlns:a16="http://schemas.microsoft.com/office/drawing/2014/main" id="{762DDCFB-DE13-4BAB-9B87-5DAC4BF9BB4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0" name="Text Box 151">
          <a:extLst>
            <a:ext uri="{FF2B5EF4-FFF2-40B4-BE49-F238E27FC236}">
              <a16:creationId xmlns:a16="http://schemas.microsoft.com/office/drawing/2014/main" id="{6FCB4CE6-2170-49CC-8F76-D6F06E6BE4C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1" name="Text Box 152">
          <a:extLst>
            <a:ext uri="{FF2B5EF4-FFF2-40B4-BE49-F238E27FC236}">
              <a16:creationId xmlns:a16="http://schemas.microsoft.com/office/drawing/2014/main" id="{FF71CE24-BEA2-409F-86FA-1ED7E1613A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52" name="Text Box 153">
          <a:extLst>
            <a:ext uri="{FF2B5EF4-FFF2-40B4-BE49-F238E27FC236}">
              <a16:creationId xmlns:a16="http://schemas.microsoft.com/office/drawing/2014/main" id="{2BDCC0C8-30AA-4DAA-9941-FE362E4D1D9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53" name="Text Box 154">
          <a:extLst>
            <a:ext uri="{FF2B5EF4-FFF2-40B4-BE49-F238E27FC236}">
              <a16:creationId xmlns:a16="http://schemas.microsoft.com/office/drawing/2014/main" id="{26491972-4817-47F3-9208-FB1EF95E530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54" name="Text Box 155">
          <a:extLst>
            <a:ext uri="{FF2B5EF4-FFF2-40B4-BE49-F238E27FC236}">
              <a16:creationId xmlns:a16="http://schemas.microsoft.com/office/drawing/2014/main" id="{8C49C7B9-5A46-41E8-99BE-3FB7694F428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5" name="Text Box 156">
          <a:extLst>
            <a:ext uri="{FF2B5EF4-FFF2-40B4-BE49-F238E27FC236}">
              <a16:creationId xmlns:a16="http://schemas.microsoft.com/office/drawing/2014/main" id="{A0108CD4-816C-4649-B4ED-775C4AD5AE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6" name="Text Box 157">
          <a:extLst>
            <a:ext uri="{FF2B5EF4-FFF2-40B4-BE49-F238E27FC236}">
              <a16:creationId xmlns:a16="http://schemas.microsoft.com/office/drawing/2014/main" id="{C11EC42A-6E03-49F7-83BB-EE6D9CC789A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7" name="Text Box 158">
          <a:extLst>
            <a:ext uri="{FF2B5EF4-FFF2-40B4-BE49-F238E27FC236}">
              <a16:creationId xmlns:a16="http://schemas.microsoft.com/office/drawing/2014/main" id="{2BBC8F63-A41D-49DD-9A34-16C41DE5C37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8" name="Text Box 159">
          <a:extLst>
            <a:ext uri="{FF2B5EF4-FFF2-40B4-BE49-F238E27FC236}">
              <a16:creationId xmlns:a16="http://schemas.microsoft.com/office/drawing/2014/main" id="{3384D821-ECF8-44C8-8A4A-7D89A27A4E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59" name="Text Box 160">
          <a:extLst>
            <a:ext uri="{FF2B5EF4-FFF2-40B4-BE49-F238E27FC236}">
              <a16:creationId xmlns:a16="http://schemas.microsoft.com/office/drawing/2014/main" id="{A22E8FBD-1580-4C61-9B4F-14A08B35A81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0" name="Text Box 161">
          <a:extLst>
            <a:ext uri="{FF2B5EF4-FFF2-40B4-BE49-F238E27FC236}">
              <a16:creationId xmlns:a16="http://schemas.microsoft.com/office/drawing/2014/main" id="{BD27DD3E-7DFC-4BA8-A929-9D78B8FC44D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1" name="Text Box 162">
          <a:extLst>
            <a:ext uri="{FF2B5EF4-FFF2-40B4-BE49-F238E27FC236}">
              <a16:creationId xmlns:a16="http://schemas.microsoft.com/office/drawing/2014/main" id="{F266E019-E8CD-4DF4-8688-B5C90450BC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2" name="Text Box 163">
          <a:extLst>
            <a:ext uri="{FF2B5EF4-FFF2-40B4-BE49-F238E27FC236}">
              <a16:creationId xmlns:a16="http://schemas.microsoft.com/office/drawing/2014/main" id="{30559B0A-EC62-4E41-A7A9-248A8619EE5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3" name="Text Box 164">
          <a:extLst>
            <a:ext uri="{FF2B5EF4-FFF2-40B4-BE49-F238E27FC236}">
              <a16:creationId xmlns:a16="http://schemas.microsoft.com/office/drawing/2014/main" id="{865FDE47-75B9-4C10-9279-1ECD39E28FB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64" name="Text Box 165">
          <a:extLst>
            <a:ext uri="{FF2B5EF4-FFF2-40B4-BE49-F238E27FC236}">
              <a16:creationId xmlns:a16="http://schemas.microsoft.com/office/drawing/2014/main" id="{B5882B16-F24A-4F7F-B397-C202C9ADB713}"/>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65" name="Text Box 166">
          <a:extLst>
            <a:ext uri="{FF2B5EF4-FFF2-40B4-BE49-F238E27FC236}">
              <a16:creationId xmlns:a16="http://schemas.microsoft.com/office/drawing/2014/main" id="{4AA21D56-3112-43CF-8BBD-570B513D8653}"/>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6" name="Text Box 167">
          <a:extLst>
            <a:ext uri="{FF2B5EF4-FFF2-40B4-BE49-F238E27FC236}">
              <a16:creationId xmlns:a16="http://schemas.microsoft.com/office/drawing/2014/main" id="{A57D797F-3FD1-4699-B709-4DA889F5DF6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7" name="Text Box 168">
          <a:extLst>
            <a:ext uri="{FF2B5EF4-FFF2-40B4-BE49-F238E27FC236}">
              <a16:creationId xmlns:a16="http://schemas.microsoft.com/office/drawing/2014/main" id="{9DDEBF3A-1940-40B0-8D94-AB23380242A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68" name="Text Box 169">
          <a:extLst>
            <a:ext uri="{FF2B5EF4-FFF2-40B4-BE49-F238E27FC236}">
              <a16:creationId xmlns:a16="http://schemas.microsoft.com/office/drawing/2014/main" id="{3095565B-243B-4F7A-BA4B-9E00DC1D88A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69" name="Text Box 170">
          <a:extLst>
            <a:ext uri="{FF2B5EF4-FFF2-40B4-BE49-F238E27FC236}">
              <a16:creationId xmlns:a16="http://schemas.microsoft.com/office/drawing/2014/main" id="{6FDCBE71-7BA6-4522-B5E2-F68294E4003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0" name="Text Box 171">
          <a:extLst>
            <a:ext uri="{FF2B5EF4-FFF2-40B4-BE49-F238E27FC236}">
              <a16:creationId xmlns:a16="http://schemas.microsoft.com/office/drawing/2014/main" id="{E7124DBF-7C01-47C9-8A3F-A5A3BFEC01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1" name="Text Box 172">
          <a:extLst>
            <a:ext uri="{FF2B5EF4-FFF2-40B4-BE49-F238E27FC236}">
              <a16:creationId xmlns:a16="http://schemas.microsoft.com/office/drawing/2014/main" id="{3A49305C-EDFA-4D34-B235-4239A7291B2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2" name="Text Box 173">
          <a:extLst>
            <a:ext uri="{FF2B5EF4-FFF2-40B4-BE49-F238E27FC236}">
              <a16:creationId xmlns:a16="http://schemas.microsoft.com/office/drawing/2014/main" id="{A784D8CF-7184-4F09-B597-7156F714532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3" name="Text Box 174">
          <a:extLst>
            <a:ext uri="{FF2B5EF4-FFF2-40B4-BE49-F238E27FC236}">
              <a16:creationId xmlns:a16="http://schemas.microsoft.com/office/drawing/2014/main" id="{14DCE3F0-D44C-466D-9E99-FB00AF9817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4" name="Text Box 175">
          <a:extLst>
            <a:ext uri="{FF2B5EF4-FFF2-40B4-BE49-F238E27FC236}">
              <a16:creationId xmlns:a16="http://schemas.microsoft.com/office/drawing/2014/main" id="{BAE735F4-67D3-4179-BAF1-BEDC4F6C741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5" name="Text Box 176">
          <a:extLst>
            <a:ext uri="{FF2B5EF4-FFF2-40B4-BE49-F238E27FC236}">
              <a16:creationId xmlns:a16="http://schemas.microsoft.com/office/drawing/2014/main" id="{4196CF0D-B9A7-4140-AEE4-51E891C0A1E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6" name="Text Box 177">
          <a:extLst>
            <a:ext uri="{FF2B5EF4-FFF2-40B4-BE49-F238E27FC236}">
              <a16:creationId xmlns:a16="http://schemas.microsoft.com/office/drawing/2014/main" id="{52B2426A-CCDE-472A-8961-8F8B5D5E896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77" name="Text Box 178">
          <a:extLst>
            <a:ext uri="{FF2B5EF4-FFF2-40B4-BE49-F238E27FC236}">
              <a16:creationId xmlns:a16="http://schemas.microsoft.com/office/drawing/2014/main" id="{19663FC7-D230-4B25-B399-295474A75B7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8" name="Text Box 179">
          <a:extLst>
            <a:ext uri="{FF2B5EF4-FFF2-40B4-BE49-F238E27FC236}">
              <a16:creationId xmlns:a16="http://schemas.microsoft.com/office/drawing/2014/main" id="{E1966841-DA11-4E72-8EBD-F1F6060CA4C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79" name="Text Box 180">
          <a:extLst>
            <a:ext uri="{FF2B5EF4-FFF2-40B4-BE49-F238E27FC236}">
              <a16:creationId xmlns:a16="http://schemas.microsoft.com/office/drawing/2014/main" id="{628B175E-4A75-4AC3-BD9D-AF21AC5A99D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0" name="Text Box 181">
          <a:extLst>
            <a:ext uri="{FF2B5EF4-FFF2-40B4-BE49-F238E27FC236}">
              <a16:creationId xmlns:a16="http://schemas.microsoft.com/office/drawing/2014/main" id="{A3642232-423D-46B8-85F9-40090791188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1" name="Text Box 182">
          <a:extLst>
            <a:ext uri="{FF2B5EF4-FFF2-40B4-BE49-F238E27FC236}">
              <a16:creationId xmlns:a16="http://schemas.microsoft.com/office/drawing/2014/main" id="{AF8CB6F5-9AD0-492B-8EE2-BB32DC72DDE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2" name="Text Box 183">
          <a:extLst>
            <a:ext uri="{FF2B5EF4-FFF2-40B4-BE49-F238E27FC236}">
              <a16:creationId xmlns:a16="http://schemas.microsoft.com/office/drawing/2014/main" id="{2F1CDED3-B183-419F-8F49-3D87B5276CF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3" name="Text Box 184">
          <a:extLst>
            <a:ext uri="{FF2B5EF4-FFF2-40B4-BE49-F238E27FC236}">
              <a16:creationId xmlns:a16="http://schemas.microsoft.com/office/drawing/2014/main" id="{96C6A901-86DA-4871-82D8-8F0D723FDC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4" name="Text Box 185">
          <a:extLst>
            <a:ext uri="{FF2B5EF4-FFF2-40B4-BE49-F238E27FC236}">
              <a16:creationId xmlns:a16="http://schemas.microsoft.com/office/drawing/2014/main" id="{5434963D-4657-45EC-AF89-D1711AB0BCF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5" name="Text Box 186">
          <a:extLst>
            <a:ext uri="{FF2B5EF4-FFF2-40B4-BE49-F238E27FC236}">
              <a16:creationId xmlns:a16="http://schemas.microsoft.com/office/drawing/2014/main" id="{C51EDDE1-7F22-4213-821B-48B3D679714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86" name="Text Box 187">
          <a:extLst>
            <a:ext uri="{FF2B5EF4-FFF2-40B4-BE49-F238E27FC236}">
              <a16:creationId xmlns:a16="http://schemas.microsoft.com/office/drawing/2014/main" id="{BAD8B71E-6547-4CF7-B9DA-15413B88422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7" name="Text Box 188">
          <a:extLst>
            <a:ext uri="{FF2B5EF4-FFF2-40B4-BE49-F238E27FC236}">
              <a16:creationId xmlns:a16="http://schemas.microsoft.com/office/drawing/2014/main" id="{CD397D48-4DE1-4006-AC6F-ED9EBD4483F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8" name="Text Box 189">
          <a:extLst>
            <a:ext uri="{FF2B5EF4-FFF2-40B4-BE49-F238E27FC236}">
              <a16:creationId xmlns:a16="http://schemas.microsoft.com/office/drawing/2014/main" id="{2B94ED66-B119-4D99-A65F-368CD83302A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89" name="Text Box 190">
          <a:extLst>
            <a:ext uri="{FF2B5EF4-FFF2-40B4-BE49-F238E27FC236}">
              <a16:creationId xmlns:a16="http://schemas.microsoft.com/office/drawing/2014/main" id="{340CE41D-4B48-4966-8EE1-27F6FCE1F6B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0" name="Text Box 191">
          <a:extLst>
            <a:ext uri="{FF2B5EF4-FFF2-40B4-BE49-F238E27FC236}">
              <a16:creationId xmlns:a16="http://schemas.microsoft.com/office/drawing/2014/main" id="{FE74B83A-0E94-4DE6-81AB-9A27458F62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1" name="Text Box 192">
          <a:extLst>
            <a:ext uri="{FF2B5EF4-FFF2-40B4-BE49-F238E27FC236}">
              <a16:creationId xmlns:a16="http://schemas.microsoft.com/office/drawing/2014/main" id="{8719977F-620F-4832-8553-D97653F767C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2" name="Text Box 194">
          <a:extLst>
            <a:ext uri="{FF2B5EF4-FFF2-40B4-BE49-F238E27FC236}">
              <a16:creationId xmlns:a16="http://schemas.microsoft.com/office/drawing/2014/main" id="{4E2E64DE-2C85-4413-A4CF-2166DDA3034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3" name="Text Box 195">
          <a:extLst>
            <a:ext uri="{FF2B5EF4-FFF2-40B4-BE49-F238E27FC236}">
              <a16:creationId xmlns:a16="http://schemas.microsoft.com/office/drawing/2014/main" id="{BBBB0ED4-858F-473D-8C08-50C8C571206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394" name="Text Box 2">
          <a:extLst>
            <a:ext uri="{FF2B5EF4-FFF2-40B4-BE49-F238E27FC236}">
              <a16:creationId xmlns:a16="http://schemas.microsoft.com/office/drawing/2014/main" id="{9928F130-985A-4229-8FCB-EEE1F84FBAA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5" name="Text Box 3">
          <a:extLst>
            <a:ext uri="{FF2B5EF4-FFF2-40B4-BE49-F238E27FC236}">
              <a16:creationId xmlns:a16="http://schemas.microsoft.com/office/drawing/2014/main" id="{9E026590-4670-4FC5-89A5-C8C7380BBC0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6" name="Text Box 4">
          <a:extLst>
            <a:ext uri="{FF2B5EF4-FFF2-40B4-BE49-F238E27FC236}">
              <a16:creationId xmlns:a16="http://schemas.microsoft.com/office/drawing/2014/main" id="{22C32B65-46F1-4B9B-A51A-00258561D50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397" name="Text Box 5">
          <a:extLst>
            <a:ext uri="{FF2B5EF4-FFF2-40B4-BE49-F238E27FC236}">
              <a16:creationId xmlns:a16="http://schemas.microsoft.com/office/drawing/2014/main" id="{6C0F0084-47D3-49F5-97BF-19DB96DF99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8" name="Text Box 6">
          <a:extLst>
            <a:ext uri="{FF2B5EF4-FFF2-40B4-BE49-F238E27FC236}">
              <a16:creationId xmlns:a16="http://schemas.microsoft.com/office/drawing/2014/main" id="{A3B096D6-8E73-407F-B36A-BF18C916CBD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399" name="Text Box 7">
          <a:extLst>
            <a:ext uri="{FF2B5EF4-FFF2-40B4-BE49-F238E27FC236}">
              <a16:creationId xmlns:a16="http://schemas.microsoft.com/office/drawing/2014/main" id="{FD65FC5A-345A-411B-AB26-B5EC3E1BDDF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0" name="Text Box 8">
          <a:extLst>
            <a:ext uri="{FF2B5EF4-FFF2-40B4-BE49-F238E27FC236}">
              <a16:creationId xmlns:a16="http://schemas.microsoft.com/office/drawing/2014/main" id="{289AD13F-440F-43C7-AC14-A7971060A1C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1" name="Text Box 9">
          <a:extLst>
            <a:ext uri="{FF2B5EF4-FFF2-40B4-BE49-F238E27FC236}">
              <a16:creationId xmlns:a16="http://schemas.microsoft.com/office/drawing/2014/main" id="{728450D9-6E55-49A6-B9A1-7AFBE3767C4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2" name="Text Box 10">
          <a:extLst>
            <a:ext uri="{FF2B5EF4-FFF2-40B4-BE49-F238E27FC236}">
              <a16:creationId xmlns:a16="http://schemas.microsoft.com/office/drawing/2014/main" id="{6FED5E45-3D06-44F8-B085-F12AEB7F7C2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3" name="Text Box 11">
          <a:extLst>
            <a:ext uri="{FF2B5EF4-FFF2-40B4-BE49-F238E27FC236}">
              <a16:creationId xmlns:a16="http://schemas.microsoft.com/office/drawing/2014/main" id="{421E29BD-F471-420A-868A-E27F0F1689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4" name="Text Box 12">
          <a:extLst>
            <a:ext uri="{FF2B5EF4-FFF2-40B4-BE49-F238E27FC236}">
              <a16:creationId xmlns:a16="http://schemas.microsoft.com/office/drawing/2014/main" id="{A926ED21-FF64-4143-9C4E-2413D1D2351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5" name="Text Box 13">
          <a:extLst>
            <a:ext uri="{FF2B5EF4-FFF2-40B4-BE49-F238E27FC236}">
              <a16:creationId xmlns:a16="http://schemas.microsoft.com/office/drawing/2014/main" id="{3E396B9E-3EAE-4848-BBFA-9C42C56DE4A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06" name="Text Box 14">
          <a:extLst>
            <a:ext uri="{FF2B5EF4-FFF2-40B4-BE49-F238E27FC236}">
              <a16:creationId xmlns:a16="http://schemas.microsoft.com/office/drawing/2014/main" id="{68D14251-86AE-4B25-B4E6-5DA8856D8DC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7" name="Text Box 15">
          <a:extLst>
            <a:ext uri="{FF2B5EF4-FFF2-40B4-BE49-F238E27FC236}">
              <a16:creationId xmlns:a16="http://schemas.microsoft.com/office/drawing/2014/main" id="{5CF25E30-5ED1-47D2-BBE5-769598EA2C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8" name="Text Box 16">
          <a:extLst>
            <a:ext uri="{FF2B5EF4-FFF2-40B4-BE49-F238E27FC236}">
              <a16:creationId xmlns:a16="http://schemas.microsoft.com/office/drawing/2014/main" id="{058489F9-5DD8-48B6-9808-DEA27B333F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09" name="Text Box 17">
          <a:extLst>
            <a:ext uri="{FF2B5EF4-FFF2-40B4-BE49-F238E27FC236}">
              <a16:creationId xmlns:a16="http://schemas.microsoft.com/office/drawing/2014/main" id="{36B069AE-C4F9-4A3B-B740-B66091F072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10" name="Text Box 18">
          <a:extLst>
            <a:ext uri="{FF2B5EF4-FFF2-40B4-BE49-F238E27FC236}">
              <a16:creationId xmlns:a16="http://schemas.microsoft.com/office/drawing/2014/main" id="{9B157B24-1BF1-468A-A1BB-F60A6BB457D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11" name="Text Box 19">
          <a:extLst>
            <a:ext uri="{FF2B5EF4-FFF2-40B4-BE49-F238E27FC236}">
              <a16:creationId xmlns:a16="http://schemas.microsoft.com/office/drawing/2014/main" id="{75BBFFDE-9268-45AD-BBA1-BA9792BDDCF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2" name="Text Box 20">
          <a:extLst>
            <a:ext uri="{FF2B5EF4-FFF2-40B4-BE49-F238E27FC236}">
              <a16:creationId xmlns:a16="http://schemas.microsoft.com/office/drawing/2014/main" id="{5781F291-7A8E-4065-949A-20E5BD613AF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3" name="Text Box 21">
          <a:extLst>
            <a:ext uri="{FF2B5EF4-FFF2-40B4-BE49-F238E27FC236}">
              <a16:creationId xmlns:a16="http://schemas.microsoft.com/office/drawing/2014/main" id="{7CB04324-E442-40DB-8B75-C45CC05EA3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4" name="Text Box 22">
          <a:extLst>
            <a:ext uri="{FF2B5EF4-FFF2-40B4-BE49-F238E27FC236}">
              <a16:creationId xmlns:a16="http://schemas.microsoft.com/office/drawing/2014/main" id="{449FC086-38D7-4B78-A0B7-E33F6397CAC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15" name="Text Box 23">
          <a:extLst>
            <a:ext uri="{FF2B5EF4-FFF2-40B4-BE49-F238E27FC236}">
              <a16:creationId xmlns:a16="http://schemas.microsoft.com/office/drawing/2014/main" id="{9780E229-3590-438B-9D5C-57479DF65AE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16" name="Text Box 24">
          <a:extLst>
            <a:ext uri="{FF2B5EF4-FFF2-40B4-BE49-F238E27FC236}">
              <a16:creationId xmlns:a16="http://schemas.microsoft.com/office/drawing/2014/main" id="{15A43571-023E-43BD-9C38-139249E6631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17" name="Text Box 25">
          <a:extLst>
            <a:ext uri="{FF2B5EF4-FFF2-40B4-BE49-F238E27FC236}">
              <a16:creationId xmlns:a16="http://schemas.microsoft.com/office/drawing/2014/main" id="{5362C1A2-374F-4BA2-840D-6D95F7D890C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8" name="Text Box 26">
          <a:extLst>
            <a:ext uri="{FF2B5EF4-FFF2-40B4-BE49-F238E27FC236}">
              <a16:creationId xmlns:a16="http://schemas.microsoft.com/office/drawing/2014/main" id="{3FC22756-AFFB-4AD5-AD88-00718B56DB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19" name="Text Box 27">
          <a:extLst>
            <a:ext uri="{FF2B5EF4-FFF2-40B4-BE49-F238E27FC236}">
              <a16:creationId xmlns:a16="http://schemas.microsoft.com/office/drawing/2014/main" id="{6892444F-B43B-4B9B-9DD2-BA97ABAC7B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0" name="Text Box 28">
          <a:extLst>
            <a:ext uri="{FF2B5EF4-FFF2-40B4-BE49-F238E27FC236}">
              <a16:creationId xmlns:a16="http://schemas.microsoft.com/office/drawing/2014/main" id="{5035FA38-F099-441A-8A26-6095C8929FC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1" name="Text Box 29">
          <a:extLst>
            <a:ext uri="{FF2B5EF4-FFF2-40B4-BE49-F238E27FC236}">
              <a16:creationId xmlns:a16="http://schemas.microsoft.com/office/drawing/2014/main" id="{101239D1-3CFF-49F7-9E41-A70231CAD54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2" name="Text Box 30">
          <a:extLst>
            <a:ext uri="{FF2B5EF4-FFF2-40B4-BE49-F238E27FC236}">
              <a16:creationId xmlns:a16="http://schemas.microsoft.com/office/drawing/2014/main" id="{CA5D648E-F782-4653-B35B-21C55617BF9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3" name="Text Box 31">
          <a:extLst>
            <a:ext uri="{FF2B5EF4-FFF2-40B4-BE49-F238E27FC236}">
              <a16:creationId xmlns:a16="http://schemas.microsoft.com/office/drawing/2014/main" id="{EDF2B62D-46E3-4282-BEC8-B2D211302C9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24" name="Text Box 32">
          <a:extLst>
            <a:ext uri="{FF2B5EF4-FFF2-40B4-BE49-F238E27FC236}">
              <a16:creationId xmlns:a16="http://schemas.microsoft.com/office/drawing/2014/main" id="{7F1C98C3-B673-4980-BB6E-B84833771A2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25" name="Text Box 33">
          <a:extLst>
            <a:ext uri="{FF2B5EF4-FFF2-40B4-BE49-F238E27FC236}">
              <a16:creationId xmlns:a16="http://schemas.microsoft.com/office/drawing/2014/main" id="{C1E03ED9-1F86-411B-9922-0578430CA9C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26" name="Text Box 34">
          <a:extLst>
            <a:ext uri="{FF2B5EF4-FFF2-40B4-BE49-F238E27FC236}">
              <a16:creationId xmlns:a16="http://schemas.microsoft.com/office/drawing/2014/main" id="{66319B33-4CB9-4545-8585-F2561E588F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7" name="Text Box 35">
          <a:extLst>
            <a:ext uri="{FF2B5EF4-FFF2-40B4-BE49-F238E27FC236}">
              <a16:creationId xmlns:a16="http://schemas.microsoft.com/office/drawing/2014/main" id="{D9A74F4A-CAF2-4600-B427-B28BBB0E7C8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8" name="Text Box 36">
          <a:extLst>
            <a:ext uri="{FF2B5EF4-FFF2-40B4-BE49-F238E27FC236}">
              <a16:creationId xmlns:a16="http://schemas.microsoft.com/office/drawing/2014/main" id="{46F943BD-5B00-4D0F-90E0-6F994827DE7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29" name="Text Box 37">
          <a:extLst>
            <a:ext uri="{FF2B5EF4-FFF2-40B4-BE49-F238E27FC236}">
              <a16:creationId xmlns:a16="http://schemas.microsoft.com/office/drawing/2014/main" id="{71625115-0A5F-45B5-8015-3D0A1119D25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0" name="Text Box 38">
          <a:extLst>
            <a:ext uri="{FF2B5EF4-FFF2-40B4-BE49-F238E27FC236}">
              <a16:creationId xmlns:a16="http://schemas.microsoft.com/office/drawing/2014/main" id="{08FE5F55-99CA-43A0-B0A9-B4B3325350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1" name="Text Box 39">
          <a:extLst>
            <a:ext uri="{FF2B5EF4-FFF2-40B4-BE49-F238E27FC236}">
              <a16:creationId xmlns:a16="http://schemas.microsoft.com/office/drawing/2014/main" id="{854C3915-E3EC-4A87-9709-F982635B0C3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2" name="Text Box 40">
          <a:extLst>
            <a:ext uri="{FF2B5EF4-FFF2-40B4-BE49-F238E27FC236}">
              <a16:creationId xmlns:a16="http://schemas.microsoft.com/office/drawing/2014/main" id="{0F971319-11FC-4293-9618-7C5E48AC88C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3" name="Text Box 41">
          <a:extLst>
            <a:ext uri="{FF2B5EF4-FFF2-40B4-BE49-F238E27FC236}">
              <a16:creationId xmlns:a16="http://schemas.microsoft.com/office/drawing/2014/main" id="{75D9DCE2-6B38-4B63-9660-5B09407FCF2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4" name="Text Box 42">
          <a:extLst>
            <a:ext uri="{FF2B5EF4-FFF2-40B4-BE49-F238E27FC236}">
              <a16:creationId xmlns:a16="http://schemas.microsoft.com/office/drawing/2014/main" id="{8C415CED-C77A-4579-A352-C71046558F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5" name="Text Box 43">
          <a:extLst>
            <a:ext uri="{FF2B5EF4-FFF2-40B4-BE49-F238E27FC236}">
              <a16:creationId xmlns:a16="http://schemas.microsoft.com/office/drawing/2014/main" id="{2A7A57D9-F09C-4384-898C-A98AF215204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6" name="Text Box 44">
          <a:extLst>
            <a:ext uri="{FF2B5EF4-FFF2-40B4-BE49-F238E27FC236}">
              <a16:creationId xmlns:a16="http://schemas.microsoft.com/office/drawing/2014/main" id="{8690C567-E71A-4F59-B44E-5E26AC0F20F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7" name="Text Box 45">
          <a:extLst>
            <a:ext uri="{FF2B5EF4-FFF2-40B4-BE49-F238E27FC236}">
              <a16:creationId xmlns:a16="http://schemas.microsoft.com/office/drawing/2014/main" id="{E2DDE4AF-B16F-4781-8057-13D9C944C47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38" name="Text Box 46">
          <a:extLst>
            <a:ext uri="{FF2B5EF4-FFF2-40B4-BE49-F238E27FC236}">
              <a16:creationId xmlns:a16="http://schemas.microsoft.com/office/drawing/2014/main" id="{A9BC4ABF-F082-4F1F-9E1D-6876305346C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39" name="Text Box 47">
          <a:extLst>
            <a:ext uri="{FF2B5EF4-FFF2-40B4-BE49-F238E27FC236}">
              <a16:creationId xmlns:a16="http://schemas.microsoft.com/office/drawing/2014/main" id="{354008EF-1F62-4440-AD84-E3838A0B210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0" name="Text Box 48">
          <a:extLst>
            <a:ext uri="{FF2B5EF4-FFF2-40B4-BE49-F238E27FC236}">
              <a16:creationId xmlns:a16="http://schemas.microsoft.com/office/drawing/2014/main" id="{03ACE5AD-C3DB-46D0-93C1-C71F4FDB27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1" name="Text Box 49">
          <a:extLst>
            <a:ext uri="{FF2B5EF4-FFF2-40B4-BE49-F238E27FC236}">
              <a16:creationId xmlns:a16="http://schemas.microsoft.com/office/drawing/2014/main" id="{E6309448-EF33-4481-8C21-EF41DD3EA8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42" name="Text Box 50">
          <a:extLst>
            <a:ext uri="{FF2B5EF4-FFF2-40B4-BE49-F238E27FC236}">
              <a16:creationId xmlns:a16="http://schemas.microsoft.com/office/drawing/2014/main" id="{A69BD18C-BC86-4808-91CE-51E8571B4CB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43" name="Text Box 51">
          <a:extLst>
            <a:ext uri="{FF2B5EF4-FFF2-40B4-BE49-F238E27FC236}">
              <a16:creationId xmlns:a16="http://schemas.microsoft.com/office/drawing/2014/main" id="{230D39CF-51B9-4852-B388-0B87D864B5A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44" name="Text Box 52">
          <a:extLst>
            <a:ext uri="{FF2B5EF4-FFF2-40B4-BE49-F238E27FC236}">
              <a16:creationId xmlns:a16="http://schemas.microsoft.com/office/drawing/2014/main" id="{8A028D20-9A39-466B-A15F-6A193AEE06A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45" name="Text Box 53">
          <a:extLst>
            <a:ext uri="{FF2B5EF4-FFF2-40B4-BE49-F238E27FC236}">
              <a16:creationId xmlns:a16="http://schemas.microsoft.com/office/drawing/2014/main" id="{333A8F68-EF6F-4C11-9EBC-9CC609DBC68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46" name="Text Box 54">
          <a:extLst>
            <a:ext uri="{FF2B5EF4-FFF2-40B4-BE49-F238E27FC236}">
              <a16:creationId xmlns:a16="http://schemas.microsoft.com/office/drawing/2014/main" id="{C3318828-8014-4E08-A532-7228E9354BF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7" name="Text Box 55">
          <a:extLst>
            <a:ext uri="{FF2B5EF4-FFF2-40B4-BE49-F238E27FC236}">
              <a16:creationId xmlns:a16="http://schemas.microsoft.com/office/drawing/2014/main" id="{101AC369-986F-4449-8D1C-4EF74E8F00F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8" name="Text Box 56">
          <a:extLst>
            <a:ext uri="{FF2B5EF4-FFF2-40B4-BE49-F238E27FC236}">
              <a16:creationId xmlns:a16="http://schemas.microsoft.com/office/drawing/2014/main" id="{15470D71-3432-47A4-B250-83DCC728295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49" name="Text Box 57">
          <a:extLst>
            <a:ext uri="{FF2B5EF4-FFF2-40B4-BE49-F238E27FC236}">
              <a16:creationId xmlns:a16="http://schemas.microsoft.com/office/drawing/2014/main" id="{71F3517D-2AED-4D78-8700-45D14C19329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0" name="Text Box 58">
          <a:extLst>
            <a:ext uri="{FF2B5EF4-FFF2-40B4-BE49-F238E27FC236}">
              <a16:creationId xmlns:a16="http://schemas.microsoft.com/office/drawing/2014/main" id="{35F5D622-3427-4A08-A8B2-0D4ED5EEED2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1" name="Text Box 59">
          <a:extLst>
            <a:ext uri="{FF2B5EF4-FFF2-40B4-BE49-F238E27FC236}">
              <a16:creationId xmlns:a16="http://schemas.microsoft.com/office/drawing/2014/main" id="{51F5B0B6-5D86-4AAF-9512-8FD23F114F5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2" name="Text Box 60">
          <a:extLst>
            <a:ext uri="{FF2B5EF4-FFF2-40B4-BE49-F238E27FC236}">
              <a16:creationId xmlns:a16="http://schemas.microsoft.com/office/drawing/2014/main" id="{0E6D1BBF-B01D-4B4E-891F-DB9ED73CA7A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3" name="Text Box 61">
          <a:extLst>
            <a:ext uri="{FF2B5EF4-FFF2-40B4-BE49-F238E27FC236}">
              <a16:creationId xmlns:a16="http://schemas.microsoft.com/office/drawing/2014/main" id="{4690FE45-5122-44E2-9B64-DDE1AFBC6AE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4" name="Text Box 62">
          <a:extLst>
            <a:ext uri="{FF2B5EF4-FFF2-40B4-BE49-F238E27FC236}">
              <a16:creationId xmlns:a16="http://schemas.microsoft.com/office/drawing/2014/main" id="{64768346-C139-46A2-8785-A6CB6D23393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55" name="Text Box 63">
          <a:extLst>
            <a:ext uri="{FF2B5EF4-FFF2-40B4-BE49-F238E27FC236}">
              <a16:creationId xmlns:a16="http://schemas.microsoft.com/office/drawing/2014/main" id="{853D7E38-C1F3-4993-BEFB-F8C30B1108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6" name="Text Box 64">
          <a:extLst>
            <a:ext uri="{FF2B5EF4-FFF2-40B4-BE49-F238E27FC236}">
              <a16:creationId xmlns:a16="http://schemas.microsoft.com/office/drawing/2014/main" id="{59C885A5-1096-495F-9486-B168C5F56C8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7" name="Text Box 65">
          <a:extLst>
            <a:ext uri="{FF2B5EF4-FFF2-40B4-BE49-F238E27FC236}">
              <a16:creationId xmlns:a16="http://schemas.microsoft.com/office/drawing/2014/main" id="{D3B3F602-96EF-43B3-B544-3557C375F88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58" name="Text Box 66">
          <a:extLst>
            <a:ext uri="{FF2B5EF4-FFF2-40B4-BE49-F238E27FC236}">
              <a16:creationId xmlns:a16="http://schemas.microsoft.com/office/drawing/2014/main" id="{E6A038D7-1888-4CD5-8E01-969031A3E98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59" name="Text Box 67">
          <a:extLst>
            <a:ext uri="{FF2B5EF4-FFF2-40B4-BE49-F238E27FC236}">
              <a16:creationId xmlns:a16="http://schemas.microsoft.com/office/drawing/2014/main" id="{36EC3336-E909-402A-8AD5-B362EABF2C2F}"/>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60" name="Text Box 68">
          <a:extLst>
            <a:ext uri="{FF2B5EF4-FFF2-40B4-BE49-F238E27FC236}">
              <a16:creationId xmlns:a16="http://schemas.microsoft.com/office/drawing/2014/main" id="{8C86BF5D-A072-4FB4-8E02-E7EFD93777D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1" name="Text Box 69">
          <a:extLst>
            <a:ext uri="{FF2B5EF4-FFF2-40B4-BE49-F238E27FC236}">
              <a16:creationId xmlns:a16="http://schemas.microsoft.com/office/drawing/2014/main" id="{81FD8139-8F7F-45DD-80DC-1AA76C0BE37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2" name="Text Box 70">
          <a:extLst>
            <a:ext uri="{FF2B5EF4-FFF2-40B4-BE49-F238E27FC236}">
              <a16:creationId xmlns:a16="http://schemas.microsoft.com/office/drawing/2014/main" id="{1CEDB55D-8A2B-4A8B-9677-9A63B965F86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3" name="Text Box 71">
          <a:extLst>
            <a:ext uri="{FF2B5EF4-FFF2-40B4-BE49-F238E27FC236}">
              <a16:creationId xmlns:a16="http://schemas.microsoft.com/office/drawing/2014/main" id="{861F076A-DD95-4CBD-9DFC-39FF71771EE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4" name="Text Box 72">
          <a:extLst>
            <a:ext uri="{FF2B5EF4-FFF2-40B4-BE49-F238E27FC236}">
              <a16:creationId xmlns:a16="http://schemas.microsoft.com/office/drawing/2014/main" id="{5CC34201-B116-42D7-997E-E5FA7BC9E42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5" name="Text Box 73">
          <a:extLst>
            <a:ext uri="{FF2B5EF4-FFF2-40B4-BE49-F238E27FC236}">
              <a16:creationId xmlns:a16="http://schemas.microsoft.com/office/drawing/2014/main" id="{3146A730-3556-46BB-A301-F51320BB427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66" name="Text Box 74">
          <a:extLst>
            <a:ext uri="{FF2B5EF4-FFF2-40B4-BE49-F238E27FC236}">
              <a16:creationId xmlns:a16="http://schemas.microsoft.com/office/drawing/2014/main" id="{85624351-33E5-458D-AC23-21FA9F129FA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7" name="Text Box 75">
          <a:extLst>
            <a:ext uri="{FF2B5EF4-FFF2-40B4-BE49-F238E27FC236}">
              <a16:creationId xmlns:a16="http://schemas.microsoft.com/office/drawing/2014/main" id="{B50E7542-94C7-4AB1-984A-4FBE217CD89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8" name="Text Box 76">
          <a:extLst>
            <a:ext uri="{FF2B5EF4-FFF2-40B4-BE49-F238E27FC236}">
              <a16:creationId xmlns:a16="http://schemas.microsoft.com/office/drawing/2014/main" id="{1FF32674-4791-4911-BA9D-EFDAEC182F7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69" name="Text Box 77">
          <a:extLst>
            <a:ext uri="{FF2B5EF4-FFF2-40B4-BE49-F238E27FC236}">
              <a16:creationId xmlns:a16="http://schemas.microsoft.com/office/drawing/2014/main" id="{14E191DC-4587-4C1C-80DF-BAAC919C4D1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0" name="Text Box 78">
          <a:extLst>
            <a:ext uri="{FF2B5EF4-FFF2-40B4-BE49-F238E27FC236}">
              <a16:creationId xmlns:a16="http://schemas.microsoft.com/office/drawing/2014/main" id="{63D3862B-5144-4A7F-B2F2-18F391C345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1" name="Text Box 79">
          <a:extLst>
            <a:ext uri="{FF2B5EF4-FFF2-40B4-BE49-F238E27FC236}">
              <a16:creationId xmlns:a16="http://schemas.microsoft.com/office/drawing/2014/main" id="{FEFD86C0-3EB0-439D-B111-03F1DB9CF66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2" name="Text Box 80">
          <a:extLst>
            <a:ext uri="{FF2B5EF4-FFF2-40B4-BE49-F238E27FC236}">
              <a16:creationId xmlns:a16="http://schemas.microsoft.com/office/drawing/2014/main" id="{6E87D8FD-F74F-4C01-B7AE-C0D6F197044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3" name="Text Box 81">
          <a:extLst>
            <a:ext uri="{FF2B5EF4-FFF2-40B4-BE49-F238E27FC236}">
              <a16:creationId xmlns:a16="http://schemas.microsoft.com/office/drawing/2014/main" id="{11362437-D166-4366-B0D4-F8AF1302800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4" name="Text Box 82">
          <a:extLst>
            <a:ext uri="{FF2B5EF4-FFF2-40B4-BE49-F238E27FC236}">
              <a16:creationId xmlns:a16="http://schemas.microsoft.com/office/drawing/2014/main" id="{E0F7ED4F-F512-4355-8738-4E9395115B0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5" name="Text Box 83">
          <a:extLst>
            <a:ext uri="{FF2B5EF4-FFF2-40B4-BE49-F238E27FC236}">
              <a16:creationId xmlns:a16="http://schemas.microsoft.com/office/drawing/2014/main" id="{E64C9930-3E25-4EDA-B0EE-158480CE471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6" name="Text Box 84">
          <a:extLst>
            <a:ext uri="{FF2B5EF4-FFF2-40B4-BE49-F238E27FC236}">
              <a16:creationId xmlns:a16="http://schemas.microsoft.com/office/drawing/2014/main" id="{F794E342-322E-4CF2-8EBD-71A1AE73CB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7" name="Text Box 85">
          <a:extLst>
            <a:ext uri="{FF2B5EF4-FFF2-40B4-BE49-F238E27FC236}">
              <a16:creationId xmlns:a16="http://schemas.microsoft.com/office/drawing/2014/main" id="{EAA3FE63-C2EB-4527-B56C-E089B443FED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78" name="Text Box 86">
          <a:extLst>
            <a:ext uri="{FF2B5EF4-FFF2-40B4-BE49-F238E27FC236}">
              <a16:creationId xmlns:a16="http://schemas.microsoft.com/office/drawing/2014/main" id="{FA33F6A5-EBEC-4AD2-86B2-2151F012D62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79" name="Text Box 87">
          <a:extLst>
            <a:ext uri="{FF2B5EF4-FFF2-40B4-BE49-F238E27FC236}">
              <a16:creationId xmlns:a16="http://schemas.microsoft.com/office/drawing/2014/main" id="{C532EC1C-58CB-4067-8B3A-B7937086243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0" name="Text Box 88">
          <a:extLst>
            <a:ext uri="{FF2B5EF4-FFF2-40B4-BE49-F238E27FC236}">
              <a16:creationId xmlns:a16="http://schemas.microsoft.com/office/drawing/2014/main" id="{85095B97-F789-4B8B-8C85-8EECFB6B49F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1" name="Text Box 89">
          <a:extLst>
            <a:ext uri="{FF2B5EF4-FFF2-40B4-BE49-F238E27FC236}">
              <a16:creationId xmlns:a16="http://schemas.microsoft.com/office/drawing/2014/main" id="{FB36CF80-168D-4188-8245-69379B5BC42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2" name="Text Box 90">
          <a:extLst>
            <a:ext uri="{FF2B5EF4-FFF2-40B4-BE49-F238E27FC236}">
              <a16:creationId xmlns:a16="http://schemas.microsoft.com/office/drawing/2014/main" id="{481DD222-7090-49CC-A589-6045C9E93E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3" name="Text Box 91">
          <a:extLst>
            <a:ext uri="{FF2B5EF4-FFF2-40B4-BE49-F238E27FC236}">
              <a16:creationId xmlns:a16="http://schemas.microsoft.com/office/drawing/2014/main" id="{DFDFED6A-C4A1-4D93-A025-4D9531EA677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4" name="Text Box 92">
          <a:extLst>
            <a:ext uri="{FF2B5EF4-FFF2-40B4-BE49-F238E27FC236}">
              <a16:creationId xmlns:a16="http://schemas.microsoft.com/office/drawing/2014/main" id="{DB232757-F3EE-45FC-BBB3-2ECE8E5A1D5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5" name="Text Box 93">
          <a:extLst>
            <a:ext uri="{FF2B5EF4-FFF2-40B4-BE49-F238E27FC236}">
              <a16:creationId xmlns:a16="http://schemas.microsoft.com/office/drawing/2014/main" id="{076CAD88-31F7-4522-A084-119BD706EF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6" name="Text Box 94">
          <a:extLst>
            <a:ext uri="{FF2B5EF4-FFF2-40B4-BE49-F238E27FC236}">
              <a16:creationId xmlns:a16="http://schemas.microsoft.com/office/drawing/2014/main" id="{45FC824F-993E-402A-8504-F266C817053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87" name="Text Box 95">
          <a:extLst>
            <a:ext uri="{FF2B5EF4-FFF2-40B4-BE49-F238E27FC236}">
              <a16:creationId xmlns:a16="http://schemas.microsoft.com/office/drawing/2014/main" id="{22F9AD8B-BA77-4940-86D2-EE1300CAB14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8" name="Text Box 96">
          <a:extLst>
            <a:ext uri="{FF2B5EF4-FFF2-40B4-BE49-F238E27FC236}">
              <a16:creationId xmlns:a16="http://schemas.microsoft.com/office/drawing/2014/main" id="{3BD1FE20-8FFF-448E-91EC-609F1138864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89" name="Text Box 97">
          <a:extLst>
            <a:ext uri="{FF2B5EF4-FFF2-40B4-BE49-F238E27FC236}">
              <a16:creationId xmlns:a16="http://schemas.microsoft.com/office/drawing/2014/main" id="{B21963C9-0765-4A4D-A78B-7E7162DECBF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0" name="Text Box 98">
          <a:extLst>
            <a:ext uri="{FF2B5EF4-FFF2-40B4-BE49-F238E27FC236}">
              <a16:creationId xmlns:a16="http://schemas.microsoft.com/office/drawing/2014/main" id="{A242C70B-6063-4C0C-8D07-D74B4138536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91" name="Text Box 99">
          <a:extLst>
            <a:ext uri="{FF2B5EF4-FFF2-40B4-BE49-F238E27FC236}">
              <a16:creationId xmlns:a16="http://schemas.microsoft.com/office/drawing/2014/main" id="{9E6D02E1-6BC4-48E7-8E46-B55EEB6C554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492" name="Text Box 100">
          <a:extLst>
            <a:ext uri="{FF2B5EF4-FFF2-40B4-BE49-F238E27FC236}">
              <a16:creationId xmlns:a16="http://schemas.microsoft.com/office/drawing/2014/main" id="{8581DDF9-30F6-4567-9CA8-D822E110372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3" name="Text Box 101">
          <a:extLst>
            <a:ext uri="{FF2B5EF4-FFF2-40B4-BE49-F238E27FC236}">
              <a16:creationId xmlns:a16="http://schemas.microsoft.com/office/drawing/2014/main" id="{9EA2BD1F-8FA1-49AA-8FFB-84D794F6F16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4" name="Text Box 102">
          <a:extLst>
            <a:ext uri="{FF2B5EF4-FFF2-40B4-BE49-F238E27FC236}">
              <a16:creationId xmlns:a16="http://schemas.microsoft.com/office/drawing/2014/main" id="{D5DAD918-1B04-439C-BF46-2945AA5E113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5" name="Text Box 103">
          <a:extLst>
            <a:ext uri="{FF2B5EF4-FFF2-40B4-BE49-F238E27FC236}">
              <a16:creationId xmlns:a16="http://schemas.microsoft.com/office/drawing/2014/main" id="{CB5070ED-963F-4A31-A4BF-C1DC9A1AE06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6" name="Text Box 104">
          <a:extLst>
            <a:ext uri="{FF2B5EF4-FFF2-40B4-BE49-F238E27FC236}">
              <a16:creationId xmlns:a16="http://schemas.microsoft.com/office/drawing/2014/main" id="{B9F3E89E-4AD1-49D9-B867-877A1D6A2ED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7" name="Text Box 105">
          <a:extLst>
            <a:ext uri="{FF2B5EF4-FFF2-40B4-BE49-F238E27FC236}">
              <a16:creationId xmlns:a16="http://schemas.microsoft.com/office/drawing/2014/main" id="{7C25C9CA-50DE-4669-B1F1-CBE12E99D15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498" name="Text Box 106">
          <a:extLst>
            <a:ext uri="{FF2B5EF4-FFF2-40B4-BE49-F238E27FC236}">
              <a16:creationId xmlns:a16="http://schemas.microsoft.com/office/drawing/2014/main" id="{AE794E24-1678-4745-84B8-1E7E3BEA383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499" name="Text Box 107">
          <a:extLst>
            <a:ext uri="{FF2B5EF4-FFF2-40B4-BE49-F238E27FC236}">
              <a16:creationId xmlns:a16="http://schemas.microsoft.com/office/drawing/2014/main" id="{C2342AF2-7CE4-4FE0-8EC8-D85F2BC3E81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0" name="Text Box 108">
          <a:extLst>
            <a:ext uri="{FF2B5EF4-FFF2-40B4-BE49-F238E27FC236}">
              <a16:creationId xmlns:a16="http://schemas.microsoft.com/office/drawing/2014/main" id="{0FD33D27-E599-44A5-BC57-6AE89779D81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1" name="Text Box 109">
          <a:extLst>
            <a:ext uri="{FF2B5EF4-FFF2-40B4-BE49-F238E27FC236}">
              <a16:creationId xmlns:a16="http://schemas.microsoft.com/office/drawing/2014/main" id="{22B1799D-D7D1-4EAE-98AB-9CD435295F7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2" name="Text Box 110">
          <a:extLst>
            <a:ext uri="{FF2B5EF4-FFF2-40B4-BE49-F238E27FC236}">
              <a16:creationId xmlns:a16="http://schemas.microsoft.com/office/drawing/2014/main" id="{F8C9D4DA-053F-4849-8F7F-9F73E3454B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3" name="Text Box 111">
          <a:extLst>
            <a:ext uri="{FF2B5EF4-FFF2-40B4-BE49-F238E27FC236}">
              <a16:creationId xmlns:a16="http://schemas.microsoft.com/office/drawing/2014/main" id="{625FD0E4-A344-4505-BE3B-43DBAC5B1D1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04" name="Text Box 112">
          <a:extLst>
            <a:ext uri="{FF2B5EF4-FFF2-40B4-BE49-F238E27FC236}">
              <a16:creationId xmlns:a16="http://schemas.microsoft.com/office/drawing/2014/main" id="{128EB137-ED6E-44D6-AB89-14200C212C3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05" name="Text Box 113">
          <a:extLst>
            <a:ext uri="{FF2B5EF4-FFF2-40B4-BE49-F238E27FC236}">
              <a16:creationId xmlns:a16="http://schemas.microsoft.com/office/drawing/2014/main" id="{2BD22498-8B13-4404-A4EB-3BE2ECF8B0A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06" name="Text Box 114">
          <a:extLst>
            <a:ext uri="{FF2B5EF4-FFF2-40B4-BE49-F238E27FC236}">
              <a16:creationId xmlns:a16="http://schemas.microsoft.com/office/drawing/2014/main" id="{A5CEDBB6-66E0-463A-8A19-1B227402678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07" name="Text Box 115">
          <a:extLst>
            <a:ext uri="{FF2B5EF4-FFF2-40B4-BE49-F238E27FC236}">
              <a16:creationId xmlns:a16="http://schemas.microsoft.com/office/drawing/2014/main" id="{0D8BF1E5-3047-4E50-9AAE-974EE82675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08" name="Text Box 116">
          <a:extLst>
            <a:ext uri="{FF2B5EF4-FFF2-40B4-BE49-F238E27FC236}">
              <a16:creationId xmlns:a16="http://schemas.microsoft.com/office/drawing/2014/main" id="{90D8EB49-943D-49B5-B66A-B7FDA9AFA71E}"/>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09" name="Text Box 117">
          <a:extLst>
            <a:ext uri="{FF2B5EF4-FFF2-40B4-BE49-F238E27FC236}">
              <a16:creationId xmlns:a16="http://schemas.microsoft.com/office/drawing/2014/main" id="{40846E12-FDB5-4433-865A-1ED6A1B5401D}"/>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0" name="Text Box 118">
          <a:extLst>
            <a:ext uri="{FF2B5EF4-FFF2-40B4-BE49-F238E27FC236}">
              <a16:creationId xmlns:a16="http://schemas.microsoft.com/office/drawing/2014/main" id="{FEF56DDD-1D4D-4B95-8A9C-8FE6E12C66F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1" name="Text Box 119">
          <a:extLst>
            <a:ext uri="{FF2B5EF4-FFF2-40B4-BE49-F238E27FC236}">
              <a16:creationId xmlns:a16="http://schemas.microsoft.com/office/drawing/2014/main" id="{2F3EF52C-2168-443E-8918-259031F9B30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2" name="Text Box 120">
          <a:extLst>
            <a:ext uri="{FF2B5EF4-FFF2-40B4-BE49-F238E27FC236}">
              <a16:creationId xmlns:a16="http://schemas.microsoft.com/office/drawing/2014/main" id="{C88B1611-47B7-40FA-A337-E26C7FCCEAC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13" name="Text Box 121">
          <a:extLst>
            <a:ext uri="{FF2B5EF4-FFF2-40B4-BE49-F238E27FC236}">
              <a16:creationId xmlns:a16="http://schemas.microsoft.com/office/drawing/2014/main" id="{CF44E2EC-699D-4BAF-8E9C-26B4149BB43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14" name="Text Box 122">
          <a:extLst>
            <a:ext uri="{FF2B5EF4-FFF2-40B4-BE49-F238E27FC236}">
              <a16:creationId xmlns:a16="http://schemas.microsoft.com/office/drawing/2014/main" id="{440CCD13-10F6-4BB4-BA4C-EEA2188F285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15" name="Text Box 123">
          <a:extLst>
            <a:ext uri="{FF2B5EF4-FFF2-40B4-BE49-F238E27FC236}">
              <a16:creationId xmlns:a16="http://schemas.microsoft.com/office/drawing/2014/main" id="{2253524F-F233-4F17-94E3-06480259B1E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6" name="Text Box 124">
          <a:extLst>
            <a:ext uri="{FF2B5EF4-FFF2-40B4-BE49-F238E27FC236}">
              <a16:creationId xmlns:a16="http://schemas.microsoft.com/office/drawing/2014/main" id="{1AA28B7B-D78C-415F-AE16-71136A8CF47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7" name="Text Box 125">
          <a:extLst>
            <a:ext uri="{FF2B5EF4-FFF2-40B4-BE49-F238E27FC236}">
              <a16:creationId xmlns:a16="http://schemas.microsoft.com/office/drawing/2014/main" id="{A12DB269-19A3-4A26-8D82-C189388D93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8" name="Text Box 126">
          <a:extLst>
            <a:ext uri="{FF2B5EF4-FFF2-40B4-BE49-F238E27FC236}">
              <a16:creationId xmlns:a16="http://schemas.microsoft.com/office/drawing/2014/main" id="{2AE175D9-30CE-4C08-BDC5-B8E39F24E9D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19" name="Text Box 127">
          <a:extLst>
            <a:ext uri="{FF2B5EF4-FFF2-40B4-BE49-F238E27FC236}">
              <a16:creationId xmlns:a16="http://schemas.microsoft.com/office/drawing/2014/main" id="{D8F6923C-572F-46DE-9E30-BD39956B239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0" name="Text Box 128">
          <a:extLst>
            <a:ext uri="{FF2B5EF4-FFF2-40B4-BE49-F238E27FC236}">
              <a16:creationId xmlns:a16="http://schemas.microsoft.com/office/drawing/2014/main" id="{30B1F5D2-76A8-420E-AEA4-43DE9318B5D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1" name="Text Box 129">
          <a:extLst>
            <a:ext uri="{FF2B5EF4-FFF2-40B4-BE49-F238E27FC236}">
              <a16:creationId xmlns:a16="http://schemas.microsoft.com/office/drawing/2014/main" id="{D2388E43-377D-40CA-B8E0-1902925B9F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2" name="Text Box 130">
          <a:extLst>
            <a:ext uri="{FF2B5EF4-FFF2-40B4-BE49-F238E27FC236}">
              <a16:creationId xmlns:a16="http://schemas.microsoft.com/office/drawing/2014/main" id="{11A6B3AC-727A-488C-8C6F-0147C2B580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3" name="Text Box 131">
          <a:extLst>
            <a:ext uri="{FF2B5EF4-FFF2-40B4-BE49-F238E27FC236}">
              <a16:creationId xmlns:a16="http://schemas.microsoft.com/office/drawing/2014/main" id="{3388A311-BBBE-4C48-ADEF-EE91218EF34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4" name="Text Box 132">
          <a:extLst>
            <a:ext uri="{FF2B5EF4-FFF2-40B4-BE49-F238E27FC236}">
              <a16:creationId xmlns:a16="http://schemas.microsoft.com/office/drawing/2014/main" id="{D7C85FBC-A7B1-428E-8617-65D6270CE22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5" name="Text Box 133">
          <a:extLst>
            <a:ext uri="{FF2B5EF4-FFF2-40B4-BE49-F238E27FC236}">
              <a16:creationId xmlns:a16="http://schemas.microsoft.com/office/drawing/2014/main" id="{6D15F69A-1F7F-4D06-989A-48362DA1C6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6" name="Text Box 134">
          <a:extLst>
            <a:ext uri="{FF2B5EF4-FFF2-40B4-BE49-F238E27FC236}">
              <a16:creationId xmlns:a16="http://schemas.microsoft.com/office/drawing/2014/main" id="{DC82253E-659B-46E4-B9EC-A6CEA8BEB0B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27" name="Text Box 135">
          <a:extLst>
            <a:ext uri="{FF2B5EF4-FFF2-40B4-BE49-F238E27FC236}">
              <a16:creationId xmlns:a16="http://schemas.microsoft.com/office/drawing/2014/main" id="{1AC7B3EA-3850-48B9-8716-76043E17EB7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8" name="Text Box 136">
          <a:extLst>
            <a:ext uri="{FF2B5EF4-FFF2-40B4-BE49-F238E27FC236}">
              <a16:creationId xmlns:a16="http://schemas.microsoft.com/office/drawing/2014/main" id="{64135D7F-1BE3-4CC9-920F-B0105A04324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29" name="Text Box 137">
          <a:extLst>
            <a:ext uri="{FF2B5EF4-FFF2-40B4-BE49-F238E27FC236}">
              <a16:creationId xmlns:a16="http://schemas.microsoft.com/office/drawing/2014/main" id="{07FF7F4C-E284-424A-96C4-3EC72AE438C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0" name="Text Box 138">
          <a:extLst>
            <a:ext uri="{FF2B5EF4-FFF2-40B4-BE49-F238E27FC236}">
              <a16:creationId xmlns:a16="http://schemas.microsoft.com/office/drawing/2014/main" id="{7D50EDC9-DCEC-4229-90F0-56D8A9EF8BF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1" name="Text Box 139">
          <a:extLst>
            <a:ext uri="{FF2B5EF4-FFF2-40B4-BE49-F238E27FC236}">
              <a16:creationId xmlns:a16="http://schemas.microsoft.com/office/drawing/2014/main" id="{5F1B4A52-5BC5-488C-B1C2-BFBD073C44B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2" name="Text Box 140">
          <a:extLst>
            <a:ext uri="{FF2B5EF4-FFF2-40B4-BE49-F238E27FC236}">
              <a16:creationId xmlns:a16="http://schemas.microsoft.com/office/drawing/2014/main" id="{7BE30ECB-542C-4AF3-B122-8050382437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3" name="Text Box 141">
          <a:extLst>
            <a:ext uri="{FF2B5EF4-FFF2-40B4-BE49-F238E27FC236}">
              <a16:creationId xmlns:a16="http://schemas.microsoft.com/office/drawing/2014/main" id="{02C5472D-FADA-461D-B609-41D538D9E84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4" name="Text Box 142">
          <a:extLst>
            <a:ext uri="{FF2B5EF4-FFF2-40B4-BE49-F238E27FC236}">
              <a16:creationId xmlns:a16="http://schemas.microsoft.com/office/drawing/2014/main" id="{49648019-9CFB-4B81-B35C-4C7711C2D7D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5" name="Text Box 143">
          <a:extLst>
            <a:ext uri="{FF2B5EF4-FFF2-40B4-BE49-F238E27FC236}">
              <a16:creationId xmlns:a16="http://schemas.microsoft.com/office/drawing/2014/main" id="{2DB7DB4E-0C66-4C18-B214-E40183D94DB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36" name="Text Box 144">
          <a:extLst>
            <a:ext uri="{FF2B5EF4-FFF2-40B4-BE49-F238E27FC236}">
              <a16:creationId xmlns:a16="http://schemas.microsoft.com/office/drawing/2014/main" id="{4C30B7CE-B09B-4E5E-82C1-341953D93CE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7" name="Text Box 145">
          <a:extLst>
            <a:ext uri="{FF2B5EF4-FFF2-40B4-BE49-F238E27FC236}">
              <a16:creationId xmlns:a16="http://schemas.microsoft.com/office/drawing/2014/main" id="{82FAD008-C6BE-435B-8CD3-3D02A56513F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8" name="Text Box 146">
          <a:extLst>
            <a:ext uri="{FF2B5EF4-FFF2-40B4-BE49-F238E27FC236}">
              <a16:creationId xmlns:a16="http://schemas.microsoft.com/office/drawing/2014/main" id="{018C7F19-3390-49F7-B615-F9FBCC308DF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39" name="Text Box 147">
          <a:extLst>
            <a:ext uri="{FF2B5EF4-FFF2-40B4-BE49-F238E27FC236}">
              <a16:creationId xmlns:a16="http://schemas.microsoft.com/office/drawing/2014/main" id="{5FABCF4D-47E1-4A4F-8397-2638B9808C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40" name="Text Box 148">
          <a:extLst>
            <a:ext uri="{FF2B5EF4-FFF2-40B4-BE49-F238E27FC236}">
              <a16:creationId xmlns:a16="http://schemas.microsoft.com/office/drawing/2014/main" id="{420B909C-F0E5-4CF3-8999-DE837330CF33}"/>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41" name="Text Box 149">
          <a:extLst>
            <a:ext uri="{FF2B5EF4-FFF2-40B4-BE49-F238E27FC236}">
              <a16:creationId xmlns:a16="http://schemas.microsoft.com/office/drawing/2014/main" id="{015F9FC2-2412-4ABC-9BEC-A24A8B91E3E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2" name="Text Box 150">
          <a:extLst>
            <a:ext uri="{FF2B5EF4-FFF2-40B4-BE49-F238E27FC236}">
              <a16:creationId xmlns:a16="http://schemas.microsoft.com/office/drawing/2014/main" id="{31974D12-B579-4AE9-93AD-83259193290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3" name="Text Box 151">
          <a:extLst>
            <a:ext uri="{FF2B5EF4-FFF2-40B4-BE49-F238E27FC236}">
              <a16:creationId xmlns:a16="http://schemas.microsoft.com/office/drawing/2014/main" id="{787BEC28-8913-4BBC-8918-A288A4D65EB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4" name="Text Box 152">
          <a:extLst>
            <a:ext uri="{FF2B5EF4-FFF2-40B4-BE49-F238E27FC236}">
              <a16:creationId xmlns:a16="http://schemas.microsoft.com/office/drawing/2014/main" id="{037D58FA-61EF-422F-96B4-E1733C6BE00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5" name="Text Box 153">
          <a:extLst>
            <a:ext uri="{FF2B5EF4-FFF2-40B4-BE49-F238E27FC236}">
              <a16:creationId xmlns:a16="http://schemas.microsoft.com/office/drawing/2014/main" id="{13D26216-7DA8-41E7-86EC-8E75CE6A6B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6" name="Text Box 154">
          <a:extLst>
            <a:ext uri="{FF2B5EF4-FFF2-40B4-BE49-F238E27FC236}">
              <a16:creationId xmlns:a16="http://schemas.microsoft.com/office/drawing/2014/main" id="{48C2462A-8375-4C7C-96E7-5E06B8FAE3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47" name="Text Box 155">
          <a:extLst>
            <a:ext uri="{FF2B5EF4-FFF2-40B4-BE49-F238E27FC236}">
              <a16:creationId xmlns:a16="http://schemas.microsoft.com/office/drawing/2014/main" id="{93A1F337-D50E-4D1A-9C77-CF86BCE85CD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8" name="Text Box 156">
          <a:extLst>
            <a:ext uri="{FF2B5EF4-FFF2-40B4-BE49-F238E27FC236}">
              <a16:creationId xmlns:a16="http://schemas.microsoft.com/office/drawing/2014/main" id="{0E6D09C4-E8D7-4E25-8B34-6D0F1A06DE4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49" name="Text Box 157">
          <a:extLst>
            <a:ext uri="{FF2B5EF4-FFF2-40B4-BE49-F238E27FC236}">
              <a16:creationId xmlns:a16="http://schemas.microsoft.com/office/drawing/2014/main" id="{06F7910B-4A7B-4F16-9C9F-4EF411E257C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0" name="Text Box 158">
          <a:extLst>
            <a:ext uri="{FF2B5EF4-FFF2-40B4-BE49-F238E27FC236}">
              <a16:creationId xmlns:a16="http://schemas.microsoft.com/office/drawing/2014/main" id="{BC6DE3D3-4855-40D8-8D79-5979B45F2C3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1" name="Text Box 159">
          <a:extLst>
            <a:ext uri="{FF2B5EF4-FFF2-40B4-BE49-F238E27FC236}">
              <a16:creationId xmlns:a16="http://schemas.microsoft.com/office/drawing/2014/main" id="{945F033B-1D73-4BDE-ADFD-C6D92410939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2" name="Text Box 160">
          <a:extLst>
            <a:ext uri="{FF2B5EF4-FFF2-40B4-BE49-F238E27FC236}">
              <a16:creationId xmlns:a16="http://schemas.microsoft.com/office/drawing/2014/main" id="{01C7BEDB-317F-4A68-9E31-AA1F98ACA47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3" name="Text Box 161">
          <a:extLst>
            <a:ext uri="{FF2B5EF4-FFF2-40B4-BE49-F238E27FC236}">
              <a16:creationId xmlns:a16="http://schemas.microsoft.com/office/drawing/2014/main" id="{4381EBCB-FCE9-4006-AC43-73FC1799530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4" name="Text Box 162">
          <a:extLst>
            <a:ext uri="{FF2B5EF4-FFF2-40B4-BE49-F238E27FC236}">
              <a16:creationId xmlns:a16="http://schemas.microsoft.com/office/drawing/2014/main" id="{CD3D6ED8-07FB-4C67-B365-2FB27C78695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5" name="Text Box 163">
          <a:extLst>
            <a:ext uri="{FF2B5EF4-FFF2-40B4-BE49-F238E27FC236}">
              <a16:creationId xmlns:a16="http://schemas.microsoft.com/office/drawing/2014/main" id="{CB94AACC-6452-4D94-9D6D-67506130B5B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56" name="Text Box 164">
          <a:extLst>
            <a:ext uri="{FF2B5EF4-FFF2-40B4-BE49-F238E27FC236}">
              <a16:creationId xmlns:a16="http://schemas.microsoft.com/office/drawing/2014/main" id="{86109801-FD22-4642-8C1C-9DF2283A438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57" name="Text Box 165">
          <a:extLst>
            <a:ext uri="{FF2B5EF4-FFF2-40B4-BE49-F238E27FC236}">
              <a16:creationId xmlns:a16="http://schemas.microsoft.com/office/drawing/2014/main" id="{4BAEAAD2-6B01-4A18-A6BD-F9A9A98BA90B}"/>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58" name="Text Box 166">
          <a:extLst>
            <a:ext uri="{FF2B5EF4-FFF2-40B4-BE49-F238E27FC236}">
              <a16:creationId xmlns:a16="http://schemas.microsoft.com/office/drawing/2014/main" id="{F75CCA19-C572-4113-97CA-52129A046B0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59" name="Text Box 167">
          <a:extLst>
            <a:ext uri="{FF2B5EF4-FFF2-40B4-BE49-F238E27FC236}">
              <a16:creationId xmlns:a16="http://schemas.microsoft.com/office/drawing/2014/main" id="{2FD78B3C-D48B-4AD2-9C32-B3B81BDF87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0" name="Text Box 168">
          <a:extLst>
            <a:ext uri="{FF2B5EF4-FFF2-40B4-BE49-F238E27FC236}">
              <a16:creationId xmlns:a16="http://schemas.microsoft.com/office/drawing/2014/main" id="{9D218CF4-CBA7-4B0B-A968-10D9D4D5513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1" name="Text Box 169">
          <a:extLst>
            <a:ext uri="{FF2B5EF4-FFF2-40B4-BE49-F238E27FC236}">
              <a16:creationId xmlns:a16="http://schemas.microsoft.com/office/drawing/2014/main" id="{86A39261-CABA-40AA-A88C-AAAB2E0A940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62" name="Text Box 170">
          <a:extLst>
            <a:ext uri="{FF2B5EF4-FFF2-40B4-BE49-F238E27FC236}">
              <a16:creationId xmlns:a16="http://schemas.microsoft.com/office/drawing/2014/main" id="{54C1E0E2-62C8-499C-8E1E-C18BD78C71F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63" name="Text Box 171">
          <a:extLst>
            <a:ext uri="{FF2B5EF4-FFF2-40B4-BE49-F238E27FC236}">
              <a16:creationId xmlns:a16="http://schemas.microsoft.com/office/drawing/2014/main" id="{4101A028-1AC7-43B2-9CD7-F0356F42286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64" name="Text Box 172">
          <a:extLst>
            <a:ext uri="{FF2B5EF4-FFF2-40B4-BE49-F238E27FC236}">
              <a16:creationId xmlns:a16="http://schemas.microsoft.com/office/drawing/2014/main" id="{222F65E6-8D1B-4B38-8551-CBA74E72735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5" name="Text Box 173">
          <a:extLst>
            <a:ext uri="{FF2B5EF4-FFF2-40B4-BE49-F238E27FC236}">
              <a16:creationId xmlns:a16="http://schemas.microsoft.com/office/drawing/2014/main" id="{99327589-3DAE-4293-B240-13E753FE813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6" name="Text Box 174">
          <a:extLst>
            <a:ext uri="{FF2B5EF4-FFF2-40B4-BE49-F238E27FC236}">
              <a16:creationId xmlns:a16="http://schemas.microsoft.com/office/drawing/2014/main" id="{EB14690F-5B92-42B3-B57E-3E1584D72DA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7" name="Text Box 175">
          <a:extLst>
            <a:ext uri="{FF2B5EF4-FFF2-40B4-BE49-F238E27FC236}">
              <a16:creationId xmlns:a16="http://schemas.microsoft.com/office/drawing/2014/main" id="{C2C913A3-71FE-4C0A-AC78-B2D2C10B343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8" name="Text Box 176">
          <a:extLst>
            <a:ext uri="{FF2B5EF4-FFF2-40B4-BE49-F238E27FC236}">
              <a16:creationId xmlns:a16="http://schemas.microsoft.com/office/drawing/2014/main" id="{FE5ADC85-489D-4C10-BFAC-AD3D940AA5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69" name="Text Box 177">
          <a:extLst>
            <a:ext uri="{FF2B5EF4-FFF2-40B4-BE49-F238E27FC236}">
              <a16:creationId xmlns:a16="http://schemas.microsoft.com/office/drawing/2014/main" id="{C25101A3-EF80-4FE0-B174-4C2FC79418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0" name="Text Box 178">
          <a:extLst>
            <a:ext uri="{FF2B5EF4-FFF2-40B4-BE49-F238E27FC236}">
              <a16:creationId xmlns:a16="http://schemas.microsoft.com/office/drawing/2014/main" id="{0DCDF2B7-AC22-4226-B55A-68C0097E711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1" name="Text Box 179">
          <a:extLst>
            <a:ext uri="{FF2B5EF4-FFF2-40B4-BE49-F238E27FC236}">
              <a16:creationId xmlns:a16="http://schemas.microsoft.com/office/drawing/2014/main" id="{1C4EA9FC-9B10-4D2E-A4AB-62A20EA870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2" name="Text Box 180">
          <a:extLst>
            <a:ext uri="{FF2B5EF4-FFF2-40B4-BE49-F238E27FC236}">
              <a16:creationId xmlns:a16="http://schemas.microsoft.com/office/drawing/2014/main" id="{A096BA9A-72E1-44A0-BBCC-EE9D55DBE01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3" name="Text Box 181">
          <a:extLst>
            <a:ext uri="{FF2B5EF4-FFF2-40B4-BE49-F238E27FC236}">
              <a16:creationId xmlns:a16="http://schemas.microsoft.com/office/drawing/2014/main" id="{89F7D52F-A5B4-45DA-B357-BAAD3B6C6F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4" name="Text Box 182">
          <a:extLst>
            <a:ext uri="{FF2B5EF4-FFF2-40B4-BE49-F238E27FC236}">
              <a16:creationId xmlns:a16="http://schemas.microsoft.com/office/drawing/2014/main" id="{81EF2560-DF9F-46B2-81D4-DB4CB662353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5" name="Text Box 183">
          <a:extLst>
            <a:ext uri="{FF2B5EF4-FFF2-40B4-BE49-F238E27FC236}">
              <a16:creationId xmlns:a16="http://schemas.microsoft.com/office/drawing/2014/main" id="{BBF0EC0C-E623-492F-8EEA-8E6A2B5F42B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76" name="Text Box 184">
          <a:extLst>
            <a:ext uri="{FF2B5EF4-FFF2-40B4-BE49-F238E27FC236}">
              <a16:creationId xmlns:a16="http://schemas.microsoft.com/office/drawing/2014/main" id="{EA659244-5E0F-40D0-BDA9-2BA4B431F96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7" name="Text Box 185">
          <a:extLst>
            <a:ext uri="{FF2B5EF4-FFF2-40B4-BE49-F238E27FC236}">
              <a16:creationId xmlns:a16="http://schemas.microsoft.com/office/drawing/2014/main" id="{733300AB-EE40-4446-ABF7-1D5432AFDEF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8" name="Text Box 186">
          <a:extLst>
            <a:ext uri="{FF2B5EF4-FFF2-40B4-BE49-F238E27FC236}">
              <a16:creationId xmlns:a16="http://schemas.microsoft.com/office/drawing/2014/main" id="{16664F6A-5147-434D-B74C-1F470842EA5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79" name="Text Box 187">
          <a:extLst>
            <a:ext uri="{FF2B5EF4-FFF2-40B4-BE49-F238E27FC236}">
              <a16:creationId xmlns:a16="http://schemas.microsoft.com/office/drawing/2014/main" id="{1FD7AA7C-F9AF-4628-86F2-4B4D68578CF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0" name="Text Box 188">
          <a:extLst>
            <a:ext uri="{FF2B5EF4-FFF2-40B4-BE49-F238E27FC236}">
              <a16:creationId xmlns:a16="http://schemas.microsoft.com/office/drawing/2014/main" id="{F0A5CB8F-7C2B-4BA4-A500-6F2DFC44EF9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1" name="Text Box 189">
          <a:extLst>
            <a:ext uri="{FF2B5EF4-FFF2-40B4-BE49-F238E27FC236}">
              <a16:creationId xmlns:a16="http://schemas.microsoft.com/office/drawing/2014/main" id="{77F1F508-F2C2-4D78-8879-0E56CDE387D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2" name="Text Box 190">
          <a:extLst>
            <a:ext uri="{FF2B5EF4-FFF2-40B4-BE49-F238E27FC236}">
              <a16:creationId xmlns:a16="http://schemas.microsoft.com/office/drawing/2014/main" id="{5D8857BB-E48B-4BF6-9861-2FE501528ED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3" name="Text Box 191">
          <a:extLst>
            <a:ext uri="{FF2B5EF4-FFF2-40B4-BE49-F238E27FC236}">
              <a16:creationId xmlns:a16="http://schemas.microsoft.com/office/drawing/2014/main" id="{D35D249C-2D93-4FF2-96DC-0E18305FDA5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4" name="Text Box 192">
          <a:extLst>
            <a:ext uri="{FF2B5EF4-FFF2-40B4-BE49-F238E27FC236}">
              <a16:creationId xmlns:a16="http://schemas.microsoft.com/office/drawing/2014/main" id="{6DDB19BE-EBC4-4D4B-9A53-98DAC3F62D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85" name="Text Box 194">
          <a:extLst>
            <a:ext uri="{FF2B5EF4-FFF2-40B4-BE49-F238E27FC236}">
              <a16:creationId xmlns:a16="http://schemas.microsoft.com/office/drawing/2014/main" id="{AA4845CB-00A4-492A-B29A-FE38925ACD3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86" name="Text Box 195">
          <a:extLst>
            <a:ext uri="{FF2B5EF4-FFF2-40B4-BE49-F238E27FC236}">
              <a16:creationId xmlns:a16="http://schemas.microsoft.com/office/drawing/2014/main" id="{1A568D2E-142F-4F00-8F5F-0E30DFF7ABB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587" name="Text Box 2">
          <a:extLst>
            <a:ext uri="{FF2B5EF4-FFF2-40B4-BE49-F238E27FC236}">
              <a16:creationId xmlns:a16="http://schemas.microsoft.com/office/drawing/2014/main" id="{BF2B644F-CEED-42E8-94DF-01CAAB1C2C65}"/>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8" name="Text Box 3">
          <a:extLst>
            <a:ext uri="{FF2B5EF4-FFF2-40B4-BE49-F238E27FC236}">
              <a16:creationId xmlns:a16="http://schemas.microsoft.com/office/drawing/2014/main" id="{8798E90B-98F2-4018-AE45-2AC671853D1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89" name="Text Box 4">
          <a:extLst>
            <a:ext uri="{FF2B5EF4-FFF2-40B4-BE49-F238E27FC236}">
              <a16:creationId xmlns:a16="http://schemas.microsoft.com/office/drawing/2014/main" id="{AD566570-D45C-4784-825C-08FB16E6DFD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0" name="Text Box 5">
          <a:extLst>
            <a:ext uri="{FF2B5EF4-FFF2-40B4-BE49-F238E27FC236}">
              <a16:creationId xmlns:a16="http://schemas.microsoft.com/office/drawing/2014/main" id="{D52C2925-B2F2-45AA-8033-A1F6D1D41E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91" name="Text Box 6">
          <a:extLst>
            <a:ext uri="{FF2B5EF4-FFF2-40B4-BE49-F238E27FC236}">
              <a16:creationId xmlns:a16="http://schemas.microsoft.com/office/drawing/2014/main" id="{D128AAAC-87AD-4F36-9F38-9400C11024E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92" name="Text Box 7">
          <a:extLst>
            <a:ext uri="{FF2B5EF4-FFF2-40B4-BE49-F238E27FC236}">
              <a16:creationId xmlns:a16="http://schemas.microsoft.com/office/drawing/2014/main" id="{22AD334C-CA0A-406C-9319-A6FD0EE906F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593" name="Text Box 8">
          <a:extLst>
            <a:ext uri="{FF2B5EF4-FFF2-40B4-BE49-F238E27FC236}">
              <a16:creationId xmlns:a16="http://schemas.microsoft.com/office/drawing/2014/main" id="{EF32EF12-5860-4333-863B-33426177A5A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4" name="Text Box 9">
          <a:extLst>
            <a:ext uri="{FF2B5EF4-FFF2-40B4-BE49-F238E27FC236}">
              <a16:creationId xmlns:a16="http://schemas.microsoft.com/office/drawing/2014/main" id="{7B26BB35-BD69-4BF9-A201-6FBB8DB82D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5" name="Text Box 10">
          <a:extLst>
            <a:ext uri="{FF2B5EF4-FFF2-40B4-BE49-F238E27FC236}">
              <a16:creationId xmlns:a16="http://schemas.microsoft.com/office/drawing/2014/main" id="{38FA5A47-4DD4-4623-8B17-7AEC8CFD319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6" name="Text Box 11">
          <a:extLst>
            <a:ext uri="{FF2B5EF4-FFF2-40B4-BE49-F238E27FC236}">
              <a16:creationId xmlns:a16="http://schemas.microsoft.com/office/drawing/2014/main" id="{E90F7853-EF40-4B6D-B3B7-E02F5F373FD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7" name="Text Box 12">
          <a:extLst>
            <a:ext uri="{FF2B5EF4-FFF2-40B4-BE49-F238E27FC236}">
              <a16:creationId xmlns:a16="http://schemas.microsoft.com/office/drawing/2014/main" id="{7BF013E7-7D0B-4721-8B5B-DAD259EACA6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8" name="Text Box 13">
          <a:extLst>
            <a:ext uri="{FF2B5EF4-FFF2-40B4-BE49-F238E27FC236}">
              <a16:creationId xmlns:a16="http://schemas.microsoft.com/office/drawing/2014/main" id="{93A0485E-CF7A-4F3B-A370-A60C799F0F2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599" name="Text Box 14">
          <a:extLst>
            <a:ext uri="{FF2B5EF4-FFF2-40B4-BE49-F238E27FC236}">
              <a16:creationId xmlns:a16="http://schemas.microsoft.com/office/drawing/2014/main" id="{2568A83A-9FEE-46C3-BF97-F7640D82C1C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0" name="Text Box 15">
          <a:extLst>
            <a:ext uri="{FF2B5EF4-FFF2-40B4-BE49-F238E27FC236}">
              <a16:creationId xmlns:a16="http://schemas.microsoft.com/office/drawing/2014/main" id="{CE1C41AD-2BD6-4BF4-AA8F-4D1F56660D6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1" name="Text Box 16">
          <a:extLst>
            <a:ext uri="{FF2B5EF4-FFF2-40B4-BE49-F238E27FC236}">
              <a16:creationId xmlns:a16="http://schemas.microsoft.com/office/drawing/2014/main" id="{33895F37-A7DA-4E5C-8EAA-FD750ED50EE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2" name="Text Box 17">
          <a:extLst>
            <a:ext uri="{FF2B5EF4-FFF2-40B4-BE49-F238E27FC236}">
              <a16:creationId xmlns:a16="http://schemas.microsoft.com/office/drawing/2014/main" id="{E9AF967E-0DDF-4CAA-BAC9-35C3860DA6A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03" name="Text Box 18">
          <a:extLst>
            <a:ext uri="{FF2B5EF4-FFF2-40B4-BE49-F238E27FC236}">
              <a16:creationId xmlns:a16="http://schemas.microsoft.com/office/drawing/2014/main" id="{064855C0-A553-44A5-A945-A7329B21271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04" name="Text Box 19">
          <a:extLst>
            <a:ext uri="{FF2B5EF4-FFF2-40B4-BE49-F238E27FC236}">
              <a16:creationId xmlns:a16="http://schemas.microsoft.com/office/drawing/2014/main" id="{A95C3EBB-E32D-4D7D-B984-0B4780451E99}"/>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5" name="Text Box 20">
          <a:extLst>
            <a:ext uri="{FF2B5EF4-FFF2-40B4-BE49-F238E27FC236}">
              <a16:creationId xmlns:a16="http://schemas.microsoft.com/office/drawing/2014/main" id="{929D0F08-1C48-4FDC-A1A0-31B9E8D26E8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6" name="Text Box 21">
          <a:extLst>
            <a:ext uri="{FF2B5EF4-FFF2-40B4-BE49-F238E27FC236}">
              <a16:creationId xmlns:a16="http://schemas.microsoft.com/office/drawing/2014/main" id="{5CFD5898-B898-4220-9F46-577A20E63E1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07" name="Text Box 22">
          <a:extLst>
            <a:ext uri="{FF2B5EF4-FFF2-40B4-BE49-F238E27FC236}">
              <a16:creationId xmlns:a16="http://schemas.microsoft.com/office/drawing/2014/main" id="{8A4BB40F-5452-43D8-90C4-9A24C99F8E6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8" name="Text Box 23">
          <a:extLst>
            <a:ext uri="{FF2B5EF4-FFF2-40B4-BE49-F238E27FC236}">
              <a16:creationId xmlns:a16="http://schemas.microsoft.com/office/drawing/2014/main" id="{0B65923F-965C-41E8-8D32-37DAFB267CC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09" name="Text Box 24">
          <a:extLst>
            <a:ext uri="{FF2B5EF4-FFF2-40B4-BE49-F238E27FC236}">
              <a16:creationId xmlns:a16="http://schemas.microsoft.com/office/drawing/2014/main" id="{482A62B3-B996-40DF-AF37-A2A531C3F9B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0" name="Text Box 25">
          <a:extLst>
            <a:ext uri="{FF2B5EF4-FFF2-40B4-BE49-F238E27FC236}">
              <a16:creationId xmlns:a16="http://schemas.microsoft.com/office/drawing/2014/main" id="{1FE8DEB5-EFC8-455B-9B6D-3660372C264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1" name="Text Box 26">
          <a:extLst>
            <a:ext uri="{FF2B5EF4-FFF2-40B4-BE49-F238E27FC236}">
              <a16:creationId xmlns:a16="http://schemas.microsoft.com/office/drawing/2014/main" id="{0C5A4E80-7295-4237-8D16-D7FEB7FF916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2" name="Text Box 27">
          <a:extLst>
            <a:ext uri="{FF2B5EF4-FFF2-40B4-BE49-F238E27FC236}">
              <a16:creationId xmlns:a16="http://schemas.microsoft.com/office/drawing/2014/main" id="{3E38B652-A8CB-40DE-9023-7663EB48734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3" name="Text Box 28">
          <a:extLst>
            <a:ext uri="{FF2B5EF4-FFF2-40B4-BE49-F238E27FC236}">
              <a16:creationId xmlns:a16="http://schemas.microsoft.com/office/drawing/2014/main" id="{660354D9-30E8-4182-B775-605D8221965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4" name="Text Box 29">
          <a:extLst>
            <a:ext uri="{FF2B5EF4-FFF2-40B4-BE49-F238E27FC236}">
              <a16:creationId xmlns:a16="http://schemas.microsoft.com/office/drawing/2014/main" id="{656384F5-6DA9-4D64-A16F-3D6AF3D2C5F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5" name="Text Box 30">
          <a:extLst>
            <a:ext uri="{FF2B5EF4-FFF2-40B4-BE49-F238E27FC236}">
              <a16:creationId xmlns:a16="http://schemas.microsoft.com/office/drawing/2014/main" id="{2A3107E0-9D09-480E-82CA-DFABDBD249E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16" name="Text Box 31">
          <a:extLst>
            <a:ext uri="{FF2B5EF4-FFF2-40B4-BE49-F238E27FC236}">
              <a16:creationId xmlns:a16="http://schemas.microsoft.com/office/drawing/2014/main" id="{14CA8C57-54AC-4DF3-B71C-658BAF122AC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7" name="Text Box 32">
          <a:extLst>
            <a:ext uri="{FF2B5EF4-FFF2-40B4-BE49-F238E27FC236}">
              <a16:creationId xmlns:a16="http://schemas.microsoft.com/office/drawing/2014/main" id="{4423C05F-60DC-4134-8ABE-E9B9DD09782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8" name="Text Box 33">
          <a:extLst>
            <a:ext uri="{FF2B5EF4-FFF2-40B4-BE49-F238E27FC236}">
              <a16:creationId xmlns:a16="http://schemas.microsoft.com/office/drawing/2014/main" id="{E3F3A1BB-D5ED-4974-BA39-AA9573F8EE3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19" name="Text Box 34">
          <a:extLst>
            <a:ext uri="{FF2B5EF4-FFF2-40B4-BE49-F238E27FC236}">
              <a16:creationId xmlns:a16="http://schemas.microsoft.com/office/drawing/2014/main" id="{378B1338-5E9F-4C51-8689-9A4AF3B22D5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0" name="Text Box 35">
          <a:extLst>
            <a:ext uri="{FF2B5EF4-FFF2-40B4-BE49-F238E27FC236}">
              <a16:creationId xmlns:a16="http://schemas.microsoft.com/office/drawing/2014/main" id="{34205C31-039F-4A08-8284-6783547EDFE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1" name="Text Box 36">
          <a:extLst>
            <a:ext uri="{FF2B5EF4-FFF2-40B4-BE49-F238E27FC236}">
              <a16:creationId xmlns:a16="http://schemas.microsoft.com/office/drawing/2014/main" id="{9DE6236C-AA03-4049-833A-74DE1485FB9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2" name="Text Box 37">
          <a:extLst>
            <a:ext uri="{FF2B5EF4-FFF2-40B4-BE49-F238E27FC236}">
              <a16:creationId xmlns:a16="http://schemas.microsoft.com/office/drawing/2014/main" id="{61B94F01-24D7-4659-96CC-A08B0129598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3" name="Text Box 38">
          <a:extLst>
            <a:ext uri="{FF2B5EF4-FFF2-40B4-BE49-F238E27FC236}">
              <a16:creationId xmlns:a16="http://schemas.microsoft.com/office/drawing/2014/main" id="{5BC6F535-8B38-4B65-AC5C-329B24AD0D8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4" name="Text Box 39">
          <a:extLst>
            <a:ext uri="{FF2B5EF4-FFF2-40B4-BE49-F238E27FC236}">
              <a16:creationId xmlns:a16="http://schemas.microsoft.com/office/drawing/2014/main" id="{9E049683-6244-46D3-B8F6-27A0F78F165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25" name="Text Box 40">
          <a:extLst>
            <a:ext uri="{FF2B5EF4-FFF2-40B4-BE49-F238E27FC236}">
              <a16:creationId xmlns:a16="http://schemas.microsoft.com/office/drawing/2014/main" id="{4C1BC7E4-F404-4671-8EA8-53ED9441FCD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6" name="Text Box 41">
          <a:extLst>
            <a:ext uri="{FF2B5EF4-FFF2-40B4-BE49-F238E27FC236}">
              <a16:creationId xmlns:a16="http://schemas.microsoft.com/office/drawing/2014/main" id="{58E0F193-C6A9-4A0B-BC05-2FC907BAA1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7" name="Text Box 42">
          <a:extLst>
            <a:ext uri="{FF2B5EF4-FFF2-40B4-BE49-F238E27FC236}">
              <a16:creationId xmlns:a16="http://schemas.microsoft.com/office/drawing/2014/main" id="{4DAA6924-51E1-49F0-8441-362A3962465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8" name="Text Box 43">
          <a:extLst>
            <a:ext uri="{FF2B5EF4-FFF2-40B4-BE49-F238E27FC236}">
              <a16:creationId xmlns:a16="http://schemas.microsoft.com/office/drawing/2014/main" id="{99007898-5538-4C13-86BC-E9F72A78994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29" name="Text Box 44">
          <a:extLst>
            <a:ext uri="{FF2B5EF4-FFF2-40B4-BE49-F238E27FC236}">
              <a16:creationId xmlns:a16="http://schemas.microsoft.com/office/drawing/2014/main" id="{1CAB98A4-204A-4279-9FFE-C5036403A0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0" name="Text Box 45">
          <a:extLst>
            <a:ext uri="{FF2B5EF4-FFF2-40B4-BE49-F238E27FC236}">
              <a16:creationId xmlns:a16="http://schemas.microsoft.com/office/drawing/2014/main" id="{26239393-D7C3-4B38-B65B-31A94DB7AF7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1" name="Text Box 46">
          <a:extLst>
            <a:ext uri="{FF2B5EF4-FFF2-40B4-BE49-F238E27FC236}">
              <a16:creationId xmlns:a16="http://schemas.microsoft.com/office/drawing/2014/main" id="{8F483784-C049-49FD-9EFB-FEA8CD985E8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2" name="Text Box 47">
          <a:extLst>
            <a:ext uri="{FF2B5EF4-FFF2-40B4-BE49-F238E27FC236}">
              <a16:creationId xmlns:a16="http://schemas.microsoft.com/office/drawing/2014/main" id="{2EA7AE6F-9959-47B0-9A65-6A5C30B2CBD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3" name="Text Box 48">
          <a:extLst>
            <a:ext uri="{FF2B5EF4-FFF2-40B4-BE49-F238E27FC236}">
              <a16:creationId xmlns:a16="http://schemas.microsoft.com/office/drawing/2014/main" id="{A395A156-AE69-4C10-96F5-533114CBF4F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34" name="Text Box 49">
          <a:extLst>
            <a:ext uri="{FF2B5EF4-FFF2-40B4-BE49-F238E27FC236}">
              <a16:creationId xmlns:a16="http://schemas.microsoft.com/office/drawing/2014/main" id="{324E8A36-1A0D-4DC2-BBF0-989B485353E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35" name="Text Box 50">
          <a:extLst>
            <a:ext uri="{FF2B5EF4-FFF2-40B4-BE49-F238E27FC236}">
              <a16:creationId xmlns:a16="http://schemas.microsoft.com/office/drawing/2014/main" id="{5D32DFE6-9AEB-4A16-B22E-71D9DAAE4A8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36" name="Text Box 51">
          <a:extLst>
            <a:ext uri="{FF2B5EF4-FFF2-40B4-BE49-F238E27FC236}">
              <a16:creationId xmlns:a16="http://schemas.microsoft.com/office/drawing/2014/main" id="{542B75AB-BF08-488A-BF99-FD99F54B572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7" name="Text Box 52">
          <a:extLst>
            <a:ext uri="{FF2B5EF4-FFF2-40B4-BE49-F238E27FC236}">
              <a16:creationId xmlns:a16="http://schemas.microsoft.com/office/drawing/2014/main" id="{90304AD2-54D3-47CB-A765-00294A87900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8" name="Text Box 53">
          <a:extLst>
            <a:ext uri="{FF2B5EF4-FFF2-40B4-BE49-F238E27FC236}">
              <a16:creationId xmlns:a16="http://schemas.microsoft.com/office/drawing/2014/main" id="{4C1FD9DF-EF5D-4857-B4A8-67F0910472E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39" name="Text Box 54">
          <a:extLst>
            <a:ext uri="{FF2B5EF4-FFF2-40B4-BE49-F238E27FC236}">
              <a16:creationId xmlns:a16="http://schemas.microsoft.com/office/drawing/2014/main" id="{18F58458-8CE2-42C8-9666-F7C4418376D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0" name="Text Box 55">
          <a:extLst>
            <a:ext uri="{FF2B5EF4-FFF2-40B4-BE49-F238E27FC236}">
              <a16:creationId xmlns:a16="http://schemas.microsoft.com/office/drawing/2014/main" id="{BFB03C3C-06A0-423A-A728-C9E0FBE50B3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1" name="Text Box 56">
          <a:extLst>
            <a:ext uri="{FF2B5EF4-FFF2-40B4-BE49-F238E27FC236}">
              <a16:creationId xmlns:a16="http://schemas.microsoft.com/office/drawing/2014/main" id="{52AEE678-8BC4-4C18-8EAF-AC94DF3EF63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2" name="Text Box 57">
          <a:extLst>
            <a:ext uri="{FF2B5EF4-FFF2-40B4-BE49-F238E27FC236}">
              <a16:creationId xmlns:a16="http://schemas.microsoft.com/office/drawing/2014/main" id="{ECDEA476-7876-4EB4-B54F-156D4517611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3" name="Text Box 58">
          <a:extLst>
            <a:ext uri="{FF2B5EF4-FFF2-40B4-BE49-F238E27FC236}">
              <a16:creationId xmlns:a16="http://schemas.microsoft.com/office/drawing/2014/main" id="{25887C41-3A47-4F28-B721-837EB764459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4" name="Text Box 59">
          <a:extLst>
            <a:ext uri="{FF2B5EF4-FFF2-40B4-BE49-F238E27FC236}">
              <a16:creationId xmlns:a16="http://schemas.microsoft.com/office/drawing/2014/main" id="{B2AADD98-AFE8-413E-AC11-CCDB281B874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5" name="Text Box 60">
          <a:extLst>
            <a:ext uri="{FF2B5EF4-FFF2-40B4-BE49-F238E27FC236}">
              <a16:creationId xmlns:a16="http://schemas.microsoft.com/office/drawing/2014/main" id="{C5BCCDC9-24EA-4F4C-BFEA-B525790EAF2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6" name="Text Box 61">
          <a:extLst>
            <a:ext uri="{FF2B5EF4-FFF2-40B4-BE49-F238E27FC236}">
              <a16:creationId xmlns:a16="http://schemas.microsoft.com/office/drawing/2014/main" id="{917BCDB3-B8D9-412F-95A3-4808F8686B2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7" name="Text Box 62">
          <a:extLst>
            <a:ext uri="{FF2B5EF4-FFF2-40B4-BE49-F238E27FC236}">
              <a16:creationId xmlns:a16="http://schemas.microsoft.com/office/drawing/2014/main" id="{A99B681E-4AF7-4356-BA85-FC3C73F8563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48" name="Text Box 63">
          <a:extLst>
            <a:ext uri="{FF2B5EF4-FFF2-40B4-BE49-F238E27FC236}">
              <a16:creationId xmlns:a16="http://schemas.microsoft.com/office/drawing/2014/main" id="{E687AD53-2812-4288-9759-2F0BF219E10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49" name="Text Box 64">
          <a:extLst>
            <a:ext uri="{FF2B5EF4-FFF2-40B4-BE49-F238E27FC236}">
              <a16:creationId xmlns:a16="http://schemas.microsoft.com/office/drawing/2014/main" id="{C2FE0265-37E4-4519-9ACC-6024119EE6E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0" name="Text Box 65">
          <a:extLst>
            <a:ext uri="{FF2B5EF4-FFF2-40B4-BE49-F238E27FC236}">
              <a16:creationId xmlns:a16="http://schemas.microsoft.com/office/drawing/2014/main" id="{1A87B09E-3641-4A98-9DE8-322AD60AB39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1" name="Text Box 66">
          <a:extLst>
            <a:ext uri="{FF2B5EF4-FFF2-40B4-BE49-F238E27FC236}">
              <a16:creationId xmlns:a16="http://schemas.microsoft.com/office/drawing/2014/main" id="{C43B985E-8C83-4FAA-8964-20444227E20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52" name="Text Box 67">
          <a:extLst>
            <a:ext uri="{FF2B5EF4-FFF2-40B4-BE49-F238E27FC236}">
              <a16:creationId xmlns:a16="http://schemas.microsoft.com/office/drawing/2014/main" id="{26EB82B3-70D2-488A-BC82-7791E4F1020B}"/>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53" name="Text Box 68">
          <a:extLst>
            <a:ext uri="{FF2B5EF4-FFF2-40B4-BE49-F238E27FC236}">
              <a16:creationId xmlns:a16="http://schemas.microsoft.com/office/drawing/2014/main" id="{1850D0C4-8C6F-4E6D-B552-B24A13FC89E2}"/>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4" name="Text Box 69">
          <a:extLst>
            <a:ext uri="{FF2B5EF4-FFF2-40B4-BE49-F238E27FC236}">
              <a16:creationId xmlns:a16="http://schemas.microsoft.com/office/drawing/2014/main" id="{D0FACD8F-2089-4545-976C-055DD29A61D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5" name="Text Box 70">
          <a:extLst>
            <a:ext uri="{FF2B5EF4-FFF2-40B4-BE49-F238E27FC236}">
              <a16:creationId xmlns:a16="http://schemas.microsoft.com/office/drawing/2014/main" id="{F6C2A884-13D0-45E8-A346-8D331E9CCC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56" name="Text Box 71">
          <a:extLst>
            <a:ext uri="{FF2B5EF4-FFF2-40B4-BE49-F238E27FC236}">
              <a16:creationId xmlns:a16="http://schemas.microsoft.com/office/drawing/2014/main" id="{54C3F610-5A1D-4A6B-8E0F-9469462969A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7" name="Text Box 72">
          <a:extLst>
            <a:ext uri="{FF2B5EF4-FFF2-40B4-BE49-F238E27FC236}">
              <a16:creationId xmlns:a16="http://schemas.microsoft.com/office/drawing/2014/main" id="{F9BFDA89-1381-41F6-A6BF-26937267BBB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8" name="Text Box 73">
          <a:extLst>
            <a:ext uri="{FF2B5EF4-FFF2-40B4-BE49-F238E27FC236}">
              <a16:creationId xmlns:a16="http://schemas.microsoft.com/office/drawing/2014/main" id="{C35C2B75-8830-4D3F-B5AC-18DC43B58EC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59" name="Text Box 74">
          <a:extLst>
            <a:ext uri="{FF2B5EF4-FFF2-40B4-BE49-F238E27FC236}">
              <a16:creationId xmlns:a16="http://schemas.microsoft.com/office/drawing/2014/main" id="{2EC187E0-451A-4034-831E-E6926370F77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0" name="Text Box 75">
          <a:extLst>
            <a:ext uri="{FF2B5EF4-FFF2-40B4-BE49-F238E27FC236}">
              <a16:creationId xmlns:a16="http://schemas.microsoft.com/office/drawing/2014/main" id="{F9EDABD3-E1A9-4EFE-ACA7-AABB47C22F5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1" name="Text Box 76">
          <a:extLst>
            <a:ext uri="{FF2B5EF4-FFF2-40B4-BE49-F238E27FC236}">
              <a16:creationId xmlns:a16="http://schemas.microsoft.com/office/drawing/2014/main" id="{C19AF02E-D289-4CDE-9557-7D14E3DBE93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2" name="Text Box 77">
          <a:extLst>
            <a:ext uri="{FF2B5EF4-FFF2-40B4-BE49-F238E27FC236}">
              <a16:creationId xmlns:a16="http://schemas.microsoft.com/office/drawing/2014/main" id="{CE582B34-C407-4EDA-8A0B-A1A28D6C4C4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3" name="Text Box 78">
          <a:extLst>
            <a:ext uri="{FF2B5EF4-FFF2-40B4-BE49-F238E27FC236}">
              <a16:creationId xmlns:a16="http://schemas.microsoft.com/office/drawing/2014/main" id="{40ADC5BF-79D7-4836-9A2C-54A11F09B4F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4" name="Text Box 79">
          <a:extLst>
            <a:ext uri="{FF2B5EF4-FFF2-40B4-BE49-F238E27FC236}">
              <a16:creationId xmlns:a16="http://schemas.microsoft.com/office/drawing/2014/main" id="{83EB67B3-0786-4229-A52A-BA6C43BB2E1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5" name="Text Box 80">
          <a:extLst>
            <a:ext uri="{FF2B5EF4-FFF2-40B4-BE49-F238E27FC236}">
              <a16:creationId xmlns:a16="http://schemas.microsoft.com/office/drawing/2014/main" id="{983D3C32-D030-4678-8D43-5501E990869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66" name="Text Box 81">
          <a:extLst>
            <a:ext uri="{FF2B5EF4-FFF2-40B4-BE49-F238E27FC236}">
              <a16:creationId xmlns:a16="http://schemas.microsoft.com/office/drawing/2014/main" id="{3DC70C16-100C-40D9-856B-347DC22BBD9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67" name="Text Box 82">
          <a:extLst>
            <a:ext uri="{FF2B5EF4-FFF2-40B4-BE49-F238E27FC236}">
              <a16:creationId xmlns:a16="http://schemas.microsoft.com/office/drawing/2014/main" id="{F68EF9F0-FAE0-4106-9B0A-E1AD2D81F41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68" name="Text Box 83">
          <a:extLst>
            <a:ext uri="{FF2B5EF4-FFF2-40B4-BE49-F238E27FC236}">
              <a16:creationId xmlns:a16="http://schemas.microsoft.com/office/drawing/2014/main" id="{F229542A-8173-416B-B40C-BB87870B910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69" name="Text Box 84">
          <a:extLst>
            <a:ext uri="{FF2B5EF4-FFF2-40B4-BE49-F238E27FC236}">
              <a16:creationId xmlns:a16="http://schemas.microsoft.com/office/drawing/2014/main" id="{D2278803-38EF-4EE0-930C-080FCB1134A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0" name="Text Box 85">
          <a:extLst>
            <a:ext uri="{FF2B5EF4-FFF2-40B4-BE49-F238E27FC236}">
              <a16:creationId xmlns:a16="http://schemas.microsoft.com/office/drawing/2014/main" id="{A6F358CF-4833-431E-8949-2392A2F2DA8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1" name="Text Box 86">
          <a:extLst>
            <a:ext uri="{FF2B5EF4-FFF2-40B4-BE49-F238E27FC236}">
              <a16:creationId xmlns:a16="http://schemas.microsoft.com/office/drawing/2014/main" id="{9FDDF6CD-8574-4780-9F6F-2E0CF3FC73D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72" name="Text Box 87">
          <a:extLst>
            <a:ext uri="{FF2B5EF4-FFF2-40B4-BE49-F238E27FC236}">
              <a16:creationId xmlns:a16="http://schemas.microsoft.com/office/drawing/2014/main" id="{97C64A35-1ECB-4961-BF57-FCC29169D7E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73" name="Text Box 88">
          <a:extLst>
            <a:ext uri="{FF2B5EF4-FFF2-40B4-BE49-F238E27FC236}">
              <a16:creationId xmlns:a16="http://schemas.microsoft.com/office/drawing/2014/main" id="{2D89F157-9A3F-4710-B834-9F947EF54FA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74" name="Text Box 89">
          <a:extLst>
            <a:ext uri="{FF2B5EF4-FFF2-40B4-BE49-F238E27FC236}">
              <a16:creationId xmlns:a16="http://schemas.microsoft.com/office/drawing/2014/main" id="{D01EAA2D-B5EA-4C13-B8FF-3E0A6A950B6A}"/>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5" name="Text Box 90">
          <a:extLst>
            <a:ext uri="{FF2B5EF4-FFF2-40B4-BE49-F238E27FC236}">
              <a16:creationId xmlns:a16="http://schemas.microsoft.com/office/drawing/2014/main" id="{5C7EA612-AE87-4820-B728-6D59D98B221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6" name="Text Box 91">
          <a:extLst>
            <a:ext uri="{FF2B5EF4-FFF2-40B4-BE49-F238E27FC236}">
              <a16:creationId xmlns:a16="http://schemas.microsoft.com/office/drawing/2014/main" id="{ADC7647F-6FEF-4847-BB2E-33EC02A26FE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7" name="Text Box 92">
          <a:extLst>
            <a:ext uri="{FF2B5EF4-FFF2-40B4-BE49-F238E27FC236}">
              <a16:creationId xmlns:a16="http://schemas.microsoft.com/office/drawing/2014/main" id="{F0421521-E115-41A1-B616-4979E90A4CB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8" name="Text Box 93">
          <a:extLst>
            <a:ext uri="{FF2B5EF4-FFF2-40B4-BE49-F238E27FC236}">
              <a16:creationId xmlns:a16="http://schemas.microsoft.com/office/drawing/2014/main" id="{5DC2803C-5EE9-4964-AE4F-AA2C2D026BC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79" name="Text Box 94">
          <a:extLst>
            <a:ext uri="{FF2B5EF4-FFF2-40B4-BE49-F238E27FC236}">
              <a16:creationId xmlns:a16="http://schemas.microsoft.com/office/drawing/2014/main" id="{A95DC383-7D81-412D-9F8E-BCD2F316C94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0" name="Text Box 95">
          <a:extLst>
            <a:ext uri="{FF2B5EF4-FFF2-40B4-BE49-F238E27FC236}">
              <a16:creationId xmlns:a16="http://schemas.microsoft.com/office/drawing/2014/main" id="{1D0FC0D3-9DC5-46EF-B365-C1778E85333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1" name="Text Box 96">
          <a:extLst>
            <a:ext uri="{FF2B5EF4-FFF2-40B4-BE49-F238E27FC236}">
              <a16:creationId xmlns:a16="http://schemas.microsoft.com/office/drawing/2014/main" id="{041CD1D2-413D-4381-A415-A7280F1450F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2" name="Text Box 97">
          <a:extLst>
            <a:ext uri="{FF2B5EF4-FFF2-40B4-BE49-F238E27FC236}">
              <a16:creationId xmlns:a16="http://schemas.microsoft.com/office/drawing/2014/main" id="{070F36B8-B9DB-4FA5-AE2C-95BE3665366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3" name="Text Box 98">
          <a:extLst>
            <a:ext uri="{FF2B5EF4-FFF2-40B4-BE49-F238E27FC236}">
              <a16:creationId xmlns:a16="http://schemas.microsoft.com/office/drawing/2014/main" id="{CEA581CF-A1BC-4F70-B25C-FDDD915DA94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84" name="Text Box 99">
          <a:extLst>
            <a:ext uri="{FF2B5EF4-FFF2-40B4-BE49-F238E27FC236}">
              <a16:creationId xmlns:a16="http://schemas.microsoft.com/office/drawing/2014/main" id="{97C51ECB-C8B8-4A25-9150-55376491E9A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685" name="Text Box 100">
          <a:extLst>
            <a:ext uri="{FF2B5EF4-FFF2-40B4-BE49-F238E27FC236}">
              <a16:creationId xmlns:a16="http://schemas.microsoft.com/office/drawing/2014/main" id="{0ACF31C2-AC98-4933-A90C-B5D1BDAF139A}"/>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6" name="Text Box 101">
          <a:extLst>
            <a:ext uri="{FF2B5EF4-FFF2-40B4-BE49-F238E27FC236}">
              <a16:creationId xmlns:a16="http://schemas.microsoft.com/office/drawing/2014/main" id="{19AE0263-1243-44D4-9C33-EBAC0BF38BF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7" name="Text Box 102">
          <a:extLst>
            <a:ext uri="{FF2B5EF4-FFF2-40B4-BE49-F238E27FC236}">
              <a16:creationId xmlns:a16="http://schemas.microsoft.com/office/drawing/2014/main" id="{B3F91638-5772-47D6-9F03-F85F8C1D8DE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88" name="Text Box 103">
          <a:extLst>
            <a:ext uri="{FF2B5EF4-FFF2-40B4-BE49-F238E27FC236}">
              <a16:creationId xmlns:a16="http://schemas.microsoft.com/office/drawing/2014/main" id="{5ADCFFA3-5396-4C42-BBF6-8D3EE57B98B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89" name="Text Box 104">
          <a:extLst>
            <a:ext uri="{FF2B5EF4-FFF2-40B4-BE49-F238E27FC236}">
              <a16:creationId xmlns:a16="http://schemas.microsoft.com/office/drawing/2014/main" id="{11985ED4-8261-488E-AC54-2D2F1D7DB2B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0" name="Text Box 105">
          <a:extLst>
            <a:ext uri="{FF2B5EF4-FFF2-40B4-BE49-F238E27FC236}">
              <a16:creationId xmlns:a16="http://schemas.microsoft.com/office/drawing/2014/main" id="{C2E66457-990F-4E89-B84F-ACBF8084F04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1" name="Text Box 106">
          <a:extLst>
            <a:ext uri="{FF2B5EF4-FFF2-40B4-BE49-F238E27FC236}">
              <a16:creationId xmlns:a16="http://schemas.microsoft.com/office/drawing/2014/main" id="{31F8E89B-AD2E-40F9-93E8-5723CE152F5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2" name="Text Box 107">
          <a:extLst>
            <a:ext uri="{FF2B5EF4-FFF2-40B4-BE49-F238E27FC236}">
              <a16:creationId xmlns:a16="http://schemas.microsoft.com/office/drawing/2014/main" id="{940C9FBA-C631-4B90-8FA6-5B2F8E9F3F8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3" name="Text Box 108">
          <a:extLst>
            <a:ext uri="{FF2B5EF4-FFF2-40B4-BE49-F238E27FC236}">
              <a16:creationId xmlns:a16="http://schemas.microsoft.com/office/drawing/2014/main" id="{66789426-C259-4071-A5FC-9098E5D1679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4" name="Text Box 109">
          <a:extLst>
            <a:ext uri="{FF2B5EF4-FFF2-40B4-BE49-F238E27FC236}">
              <a16:creationId xmlns:a16="http://schemas.microsoft.com/office/drawing/2014/main" id="{5FE5D094-0F1A-4955-8FD5-C60091435E9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5" name="Text Box 110">
          <a:extLst>
            <a:ext uri="{FF2B5EF4-FFF2-40B4-BE49-F238E27FC236}">
              <a16:creationId xmlns:a16="http://schemas.microsoft.com/office/drawing/2014/main" id="{2A8731B6-210E-4F90-948C-918A5FD7853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6" name="Text Box 111">
          <a:extLst>
            <a:ext uri="{FF2B5EF4-FFF2-40B4-BE49-F238E27FC236}">
              <a16:creationId xmlns:a16="http://schemas.microsoft.com/office/drawing/2014/main" id="{F594A4AE-2AD0-4A4E-AB60-7C86B53345A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697" name="Text Box 112">
          <a:extLst>
            <a:ext uri="{FF2B5EF4-FFF2-40B4-BE49-F238E27FC236}">
              <a16:creationId xmlns:a16="http://schemas.microsoft.com/office/drawing/2014/main" id="{64F145FA-8C24-4762-AB10-2BEB47F6ECF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8" name="Text Box 113">
          <a:extLst>
            <a:ext uri="{FF2B5EF4-FFF2-40B4-BE49-F238E27FC236}">
              <a16:creationId xmlns:a16="http://schemas.microsoft.com/office/drawing/2014/main" id="{43749903-4590-4CDB-997F-5E9F9B3F12C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699" name="Text Box 114">
          <a:extLst>
            <a:ext uri="{FF2B5EF4-FFF2-40B4-BE49-F238E27FC236}">
              <a16:creationId xmlns:a16="http://schemas.microsoft.com/office/drawing/2014/main" id="{F1BC4B54-A7CA-41F7-9746-2852B092C7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0" name="Text Box 115">
          <a:extLst>
            <a:ext uri="{FF2B5EF4-FFF2-40B4-BE49-F238E27FC236}">
              <a16:creationId xmlns:a16="http://schemas.microsoft.com/office/drawing/2014/main" id="{38269F7D-87A6-443F-B7E5-E1381DBC39D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01" name="Text Box 116">
          <a:extLst>
            <a:ext uri="{FF2B5EF4-FFF2-40B4-BE49-F238E27FC236}">
              <a16:creationId xmlns:a16="http://schemas.microsoft.com/office/drawing/2014/main" id="{28CBBAF1-20D1-4B25-AE3D-23E2E41CAAB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02" name="Text Box 117">
          <a:extLst>
            <a:ext uri="{FF2B5EF4-FFF2-40B4-BE49-F238E27FC236}">
              <a16:creationId xmlns:a16="http://schemas.microsoft.com/office/drawing/2014/main" id="{CCED39A3-8A34-45B9-A90A-0CB1442B17D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3" name="Text Box 118">
          <a:extLst>
            <a:ext uri="{FF2B5EF4-FFF2-40B4-BE49-F238E27FC236}">
              <a16:creationId xmlns:a16="http://schemas.microsoft.com/office/drawing/2014/main" id="{F9F1E3CD-DFFE-401E-AEF8-14CB87337A0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4" name="Text Box 119">
          <a:extLst>
            <a:ext uri="{FF2B5EF4-FFF2-40B4-BE49-F238E27FC236}">
              <a16:creationId xmlns:a16="http://schemas.microsoft.com/office/drawing/2014/main" id="{E906496B-A244-4247-8ACF-AC67583E176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5" name="Text Box 120">
          <a:extLst>
            <a:ext uri="{FF2B5EF4-FFF2-40B4-BE49-F238E27FC236}">
              <a16:creationId xmlns:a16="http://schemas.microsoft.com/office/drawing/2014/main" id="{CCB45B4F-200F-4ACD-9678-59C7774F4DA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6" name="Text Box 121">
          <a:extLst>
            <a:ext uri="{FF2B5EF4-FFF2-40B4-BE49-F238E27FC236}">
              <a16:creationId xmlns:a16="http://schemas.microsoft.com/office/drawing/2014/main" id="{4146691D-CD61-4618-85AD-D9BB907C6FA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7" name="Text Box 122">
          <a:extLst>
            <a:ext uri="{FF2B5EF4-FFF2-40B4-BE49-F238E27FC236}">
              <a16:creationId xmlns:a16="http://schemas.microsoft.com/office/drawing/2014/main" id="{E68EE18B-67B0-47B7-B353-44F7C289C6D4}"/>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08" name="Text Box 123">
          <a:extLst>
            <a:ext uri="{FF2B5EF4-FFF2-40B4-BE49-F238E27FC236}">
              <a16:creationId xmlns:a16="http://schemas.microsoft.com/office/drawing/2014/main" id="{A2792A11-AE73-4D0C-A42B-850E4669AF1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09" name="Text Box 124">
          <a:extLst>
            <a:ext uri="{FF2B5EF4-FFF2-40B4-BE49-F238E27FC236}">
              <a16:creationId xmlns:a16="http://schemas.microsoft.com/office/drawing/2014/main" id="{9E2ED396-62AD-42AA-B2F8-A0082A1C163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0" name="Text Box 125">
          <a:extLst>
            <a:ext uri="{FF2B5EF4-FFF2-40B4-BE49-F238E27FC236}">
              <a16:creationId xmlns:a16="http://schemas.microsoft.com/office/drawing/2014/main" id="{1EAEFAEA-8E37-49CE-8E0E-6EAAD8EA8DB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1" name="Text Box 126">
          <a:extLst>
            <a:ext uri="{FF2B5EF4-FFF2-40B4-BE49-F238E27FC236}">
              <a16:creationId xmlns:a16="http://schemas.microsoft.com/office/drawing/2014/main" id="{8DB34231-D79D-49FB-90A8-A97DA5CBFC3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2" name="Text Box 127">
          <a:extLst>
            <a:ext uri="{FF2B5EF4-FFF2-40B4-BE49-F238E27FC236}">
              <a16:creationId xmlns:a16="http://schemas.microsoft.com/office/drawing/2014/main" id="{5276061E-1550-4FEF-B85D-0748B4EF2B4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3" name="Text Box 128">
          <a:extLst>
            <a:ext uri="{FF2B5EF4-FFF2-40B4-BE49-F238E27FC236}">
              <a16:creationId xmlns:a16="http://schemas.microsoft.com/office/drawing/2014/main" id="{5050B88C-CBFA-4A32-9C83-1B2B17F825B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4" name="Text Box 129">
          <a:extLst>
            <a:ext uri="{FF2B5EF4-FFF2-40B4-BE49-F238E27FC236}">
              <a16:creationId xmlns:a16="http://schemas.microsoft.com/office/drawing/2014/main" id="{DEEA3134-AE30-4176-A823-37C7645F46A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5" name="Text Box 130">
          <a:extLst>
            <a:ext uri="{FF2B5EF4-FFF2-40B4-BE49-F238E27FC236}">
              <a16:creationId xmlns:a16="http://schemas.microsoft.com/office/drawing/2014/main" id="{DD071E63-61B7-46AC-ABF9-99BAE9FDA16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6" name="Text Box 131">
          <a:extLst>
            <a:ext uri="{FF2B5EF4-FFF2-40B4-BE49-F238E27FC236}">
              <a16:creationId xmlns:a16="http://schemas.microsoft.com/office/drawing/2014/main" id="{930DCBD5-F0EA-4422-AFB1-159119A7119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17" name="Text Box 132">
          <a:extLst>
            <a:ext uri="{FF2B5EF4-FFF2-40B4-BE49-F238E27FC236}">
              <a16:creationId xmlns:a16="http://schemas.microsoft.com/office/drawing/2014/main" id="{4CF12730-400A-4924-9B73-476EC6936EF5}"/>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8" name="Text Box 133">
          <a:extLst>
            <a:ext uri="{FF2B5EF4-FFF2-40B4-BE49-F238E27FC236}">
              <a16:creationId xmlns:a16="http://schemas.microsoft.com/office/drawing/2014/main" id="{AC6B9BAA-1B16-4817-A6FC-74C23F6C756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19" name="Text Box 134">
          <a:extLst>
            <a:ext uri="{FF2B5EF4-FFF2-40B4-BE49-F238E27FC236}">
              <a16:creationId xmlns:a16="http://schemas.microsoft.com/office/drawing/2014/main" id="{43CC1902-03DC-4713-9CD0-ADC33CAD8466}"/>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0" name="Text Box 135">
          <a:extLst>
            <a:ext uri="{FF2B5EF4-FFF2-40B4-BE49-F238E27FC236}">
              <a16:creationId xmlns:a16="http://schemas.microsoft.com/office/drawing/2014/main" id="{CE8D8E04-ED40-448D-99BF-D6ABC1345EF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1" name="Text Box 136">
          <a:extLst>
            <a:ext uri="{FF2B5EF4-FFF2-40B4-BE49-F238E27FC236}">
              <a16:creationId xmlns:a16="http://schemas.microsoft.com/office/drawing/2014/main" id="{626FF093-6420-41F9-BC2B-280AF3652C8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2" name="Text Box 137">
          <a:extLst>
            <a:ext uri="{FF2B5EF4-FFF2-40B4-BE49-F238E27FC236}">
              <a16:creationId xmlns:a16="http://schemas.microsoft.com/office/drawing/2014/main" id="{AB98F8A9-98ED-4129-9847-3DDDDD82E8C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23" name="Text Box 138">
          <a:extLst>
            <a:ext uri="{FF2B5EF4-FFF2-40B4-BE49-F238E27FC236}">
              <a16:creationId xmlns:a16="http://schemas.microsoft.com/office/drawing/2014/main" id="{32374425-E897-4642-891C-FB3753B6834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4" name="Text Box 139">
          <a:extLst>
            <a:ext uri="{FF2B5EF4-FFF2-40B4-BE49-F238E27FC236}">
              <a16:creationId xmlns:a16="http://schemas.microsoft.com/office/drawing/2014/main" id="{9CB7478F-28A4-4A3F-99CE-F4FC551FF11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5" name="Text Box 140">
          <a:extLst>
            <a:ext uri="{FF2B5EF4-FFF2-40B4-BE49-F238E27FC236}">
              <a16:creationId xmlns:a16="http://schemas.microsoft.com/office/drawing/2014/main" id="{023E43F9-854D-43D0-B672-4F82C3D295D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6" name="Text Box 141">
          <a:extLst>
            <a:ext uri="{FF2B5EF4-FFF2-40B4-BE49-F238E27FC236}">
              <a16:creationId xmlns:a16="http://schemas.microsoft.com/office/drawing/2014/main" id="{62A64A37-FA42-44D7-8CA1-45D6D8ED580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7" name="Text Box 142">
          <a:extLst>
            <a:ext uri="{FF2B5EF4-FFF2-40B4-BE49-F238E27FC236}">
              <a16:creationId xmlns:a16="http://schemas.microsoft.com/office/drawing/2014/main" id="{1C14282B-CDF0-4000-9025-9F9768050A7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8" name="Text Box 143">
          <a:extLst>
            <a:ext uri="{FF2B5EF4-FFF2-40B4-BE49-F238E27FC236}">
              <a16:creationId xmlns:a16="http://schemas.microsoft.com/office/drawing/2014/main" id="{0E5BEFF6-1EA3-42A9-9D2A-E90ABBA0656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29" name="Text Box 144">
          <a:extLst>
            <a:ext uri="{FF2B5EF4-FFF2-40B4-BE49-F238E27FC236}">
              <a16:creationId xmlns:a16="http://schemas.microsoft.com/office/drawing/2014/main" id="{FF21B5A0-1899-4356-A66F-FE0D142090C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0" name="Text Box 145">
          <a:extLst>
            <a:ext uri="{FF2B5EF4-FFF2-40B4-BE49-F238E27FC236}">
              <a16:creationId xmlns:a16="http://schemas.microsoft.com/office/drawing/2014/main" id="{452EEE1C-6CB9-4695-8ED0-B8FDFBEADC6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1" name="Text Box 146">
          <a:extLst>
            <a:ext uri="{FF2B5EF4-FFF2-40B4-BE49-F238E27FC236}">
              <a16:creationId xmlns:a16="http://schemas.microsoft.com/office/drawing/2014/main" id="{EEB35569-17F2-4503-AD19-3E35069E4E7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2" name="Text Box 147">
          <a:extLst>
            <a:ext uri="{FF2B5EF4-FFF2-40B4-BE49-F238E27FC236}">
              <a16:creationId xmlns:a16="http://schemas.microsoft.com/office/drawing/2014/main" id="{87F5C61A-56AB-491F-B216-F1F0D766D6E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33" name="Text Box 148">
          <a:extLst>
            <a:ext uri="{FF2B5EF4-FFF2-40B4-BE49-F238E27FC236}">
              <a16:creationId xmlns:a16="http://schemas.microsoft.com/office/drawing/2014/main" id="{051C11DD-49B0-43F1-97F8-E128C710BA70}"/>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34" name="Text Box 149">
          <a:extLst>
            <a:ext uri="{FF2B5EF4-FFF2-40B4-BE49-F238E27FC236}">
              <a16:creationId xmlns:a16="http://schemas.microsoft.com/office/drawing/2014/main" id="{ACA7918A-39FD-4F08-9130-3479AF9EA048}"/>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35" name="Text Box 150">
          <a:extLst>
            <a:ext uri="{FF2B5EF4-FFF2-40B4-BE49-F238E27FC236}">
              <a16:creationId xmlns:a16="http://schemas.microsoft.com/office/drawing/2014/main" id="{FCC935DB-9133-4BFD-A82D-1E92D6BF0F6A}"/>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36" name="Text Box 151">
          <a:extLst>
            <a:ext uri="{FF2B5EF4-FFF2-40B4-BE49-F238E27FC236}">
              <a16:creationId xmlns:a16="http://schemas.microsoft.com/office/drawing/2014/main" id="{C863CEB7-D0B9-4B9D-A734-3D0541EDB5F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37" name="Text Box 152">
          <a:extLst>
            <a:ext uri="{FF2B5EF4-FFF2-40B4-BE49-F238E27FC236}">
              <a16:creationId xmlns:a16="http://schemas.microsoft.com/office/drawing/2014/main" id="{A6D03165-4BFF-4B03-80D6-B29AFF8DE2F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8" name="Text Box 153">
          <a:extLst>
            <a:ext uri="{FF2B5EF4-FFF2-40B4-BE49-F238E27FC236}">
              <a16:creationId xmlns:a16="http://schemas.microsoft.com/office/drawing/2014/main" id="{E872EF6B-C74C-4342-95FC-41BD2730E1D8}"/>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39" name="Text Box 154">
          <a:extLst>
            <a:ext uri="{FF2B5EF4-FFF2-40B4-BE49-F238E27FC236}">
              <a16:creationId xmlns:a16="http://schemas.microsoft.com/office/drawing/2014/main" id="{EF61DC71-315C-4D7F-874D-20CB1A17323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0" name="Text Box 155">
          <a:extLst>
            <a:ext uri="{FF2B5EF4-FFF2-40B4-BE49-F238E27FC236}">
              <a16:creationId xmlns:a16="http://schemas.microsoft.com/office/drawing/2014/main" id="{CF66FFAF-E9EB-446E-8A88-E8C245524091}"/>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1" name="Text Box 156">
          <a:extLst>
            <a:ext uri="{FF2B5EF4-FFF2-40B4-BE49-F238E27FC236}">
              <a16:creationId xmlns:a16="http://schemas.microsoft.com/office/drawing/2014/main" id="{1C2C5AF8-BBD4-4E78-8E41-0D4599F78FC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2" name="Text Box 157">
          <a:extLst>
            <a:ext uri="{FF2B5EF4-FFF2-40B4-BE49-F238E27FC236}">
              <a16:creationId xmlns:a16="http://schemas.microsoft.com/office/drawing/2014/main" id="{4ACE5812-B9A4-4D77-B606-1B65933C257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3" name="Text Box 158">
          <a:extLst>
            <a:ext uri="{FF2B5EF4-FFF2-40B4-BE49-F238E27FC236}">
              <a16:creationId xmlns:a16="http://schemas.microsoft.com/office/drawing/2014/main" id="{4F727165-2D27-4F1E-AEAB-A7C2C4ED5C81}"/>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4" name="Text Box 159">
          <a:extLst>
            <a:ext uri="{FF2B5EF4-FFF2-40B4-BE49-F238E27FC236}">
              <a16:creationId xmlns:a16="http://schemas.microsoft.com/office/drawing/2014/main" id="{6CF343BA-6370-4684-A119-9E0D7A6606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5" name="Text Box 160">
          <a:extLst>
            <a:ext uri="{FF2B5EF4-FFF2-40B4-BE49-F238E27FC236}">
              <a16:creationId xmlns:a16="http://schemas.microsoft.com/office/drawing/2014/main" id="{C27464A0-ECE8-4CC4-BA9D-A09C59F2DE70}"/>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46" name="Text Box 161">
          <a:extLst>
            <a:ext uri="{FF2B5EF4-FFF2-40B4-BE49-F238E27FC236}">
              <a16:creationId xmlns:a16="http://schemas.microsoft.com/office/drawing/2014/main" id="{9AE0C17C-699B-4B57-B010-7E0DD4184AEB}"/>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7" name="Text Box 162">
          <a:extLst>
            <a:ext uri="{FF2B5EF4-FFF2-40B4-BE49-F238E27FC236}">
              <a16:creationId xmlns:a16="http://schemas.microsoft.com/office/drawing/2014/main" id="{F14B6689-482C-4F9E-ABDF-F30AFF313A2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8" name="Text Box 163">
          <a:extLst>
            <a:ext uri="{FF2B5EF4-FFF2-40B4-BE49-F238E27FC236}">
              <a16:creationId xmlns:a16="http://schemas.microsoft.com/office/drawing/2014/main" id="{F3B8B0AB-9D1F-43D6-AEA1-459AD6FCB497}"/>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49" name="Text Box 164">
          <a:extLst>
            <a:ext uri="{FF2B5EF4-FFF2-40B4-BE49-F238E27FC236}">
              <a16:creationId xmlns:a16="http://schemas.microsoft.com/office/drawing/2014/main" id="{F714D00E-1686-4D96-B0C4-D29EDD3152A9}"/>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50" name="Text Box 165">
          <a:extLst>
            <a:ext uri="{FF2B5EF4-FFF2-40B4-BE49-F238E27FC236}">
              <a16:creationId xmlns:a16="http://schemas.microsoft.com/office/drawing/2014/main" id="{7852FF40-AA21-4051-905A-F4CECB053387}"/>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891087</xdr:rowOff>
    </xdr:to>
    <xdr:sp macro="" textlink="">
      <xdr:nvSpPr>
        <xdr:cNvPr id="751" name="Text Box 166">
          <a:extLst>
            <a:ext uri="{FF2B5EF4-FFF2-40B4-BE49-F238E27FC236}">
              <a16:creationId xmlns:a16="http://schemas.microsoft.com/office/drawing/2014/main" id="{915629F8-E00E-4333-B5D1-FD866DEEC374}"/>
            </a:ext>
          </a:extLst>
        </xdr:cNvPr>
        <xdr:cNvSpPr txBox="1">
          <a:spLocks noChangeArrowheads="1"/>
        </xdr:cNvSpPr>
      </xdr:nvSpPr>
      <xdr:spPr bwMode="auto">
        <a:xfrm>
          <a:off x="893445" y="55130700"/>
          <a:ext cx="76200"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2" name="Text Box 167">
          <a:extLst>
            <a:ext uri="{FF2B5EF4-FFF2-40B4-BE49-F238E27FC236}">
              <a16:creationId xmlns:a16="http://schemas.microsoft.com/office/drawing/2014/main" id="{65179D29-1A03-4CBF-921E-5DC6BE51C9DD}"/>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3" name="Text Box 168">
          <a:extLst>
            <a:ext uri="{FF2B5EF4-FFF2-40B4-BE49-F238E27FC236}">
              <a16:creationId xmlns:a16="http://schemas.microsoft.com/office/drawing/2014/main" id="{C24DEC7B-7E52-404A-9196-81421646115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4" name="Text Box 169">
          <a:extLst>
            <a:ext uri="{FF2B5EF4-FFF2-40B4-BE49-F238E27FC236}">
              <a16:creationId xmlns:a16="http://schemas.microsoft.com/office/drawing/2014/main" id="{FF85B65D-187F-4F0A-8434-51FE5B9BCD9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55" name="Text Box 170">
          <a:extLst>
            <a:ext uri="{FF2B5EF4-FFF2-40B4-BE49-F238E27FC236}">
              <a16:creationId xmlns:a16="http://schemas.microsoft.com/office/drawing/2014/main" id="{2AC4B66F-B41C-4852-B9E4-AB2EB6B4DA0F}"/>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56" name="Text Box 171">
          <a:extLst>
            <a:ext uri="{FF2B5EF4-FFF2-40B4-BE49-F238E27FC236}">
              <a16:creationId xmlns:a16="http://schemas.microsoft.com/office/drawing/2014/main" id="{B0E2DF14-8066-402D-8A7B-697E8223392C}"/>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57" name="Text Box 172">
          <a:extLst>
            <a:ext uri="{FF2B5EF4-FFF2-40B4-BE49-F238E27FC236}">
              <a16:creationId xmlns:a16="http://schemas.microsoft.com/office/drawing/2014/main" id="{216449CC-1061-4365-820B-546CB41F6870}"/>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8" name="Text Box 173">
          <a:extLst>
            <a:ext uri="{FF2B5EF4-FFF2-40B4-BE49-F238E27FC236}">
              <a16:creationId xmlns:a16="http://schemas.microsoft.com/office/drawing/2014/main" id="{19684B27-43CF-4A7A-A7EA-A9FFE99B52D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59" name="Text Box 174">
          <a:extLst>
            <a:ext uri="{FF2B5EF4-FFF2-40B4-BE49-F238E27FC236}">
              <a16:creationId xmlns:a16="http://schemas.microsoft.com/office/drawing/2014/main" id="{9A9949CE-16A2-448E-BCCF-5F422D1210F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0" name="Text Box 175">
          <a:extLst>
            <a:ext uri="{FF2B5EF4-FFF2-40B4-BE49-F238E27FC236}">
              <a16:creationId xmlns:a16="http://schemas.microsoft.com/office/drawing/2014/main" id="{9E442FD3-4367-44C3-89C3-1F615B92BBAE}"/>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1" name="Text Box 176">
          <a:extLst>
            <a:ext uri="{FF2B5EF4-FFF2-40B4-BE49-F238E27FC236}">
              <a16:creationId xmlns:a16="http://schemas.microsoft.com/office/drawing/2014/main" id="{1245BD69-8F41-42FA-8DBF-EA192D14AF2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2" name="Text Box 177">
          <a:extLst>
            <a:ext uri="{FF2B5EF4-FFF2-40B4-BE49-F238E27FC236}">
              <a16:creationId xmlns:a16="http://schemas.microsoft.com/office/drawing/2014/main" id="{94A2CE6D-6061-4CD4-8943-1E9F0A175CB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3" name="Text Box 178">
          <a:extLst>
            <a:ext uri="{FF2B5EF4-FFF2-40B4-BE49-F238E27FC236}">
              <a16:creationId xmlns:a16="http://schemas.microsoft.com/office/drawing/2014/main" id="{2A66B841-DE96-49CA-9C30-88483844B569}"/>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64" name="Text Box 179">
          <a:extLst>
            <a:ext uri="{FF2B5EF4-FFF2-40B4-BE49-F238E27FC236}">
              <a16:creationId xmlns:a16="http://schemas.microsoft.com/office/drawing/2014/main" id="{E1FC83AE-8382-4A7E-B058-E9D659A8B66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65" name="Text Box 180">
          <a:extLst>
            <a:ext uri="{FF2B5EF4-FFF2-40B4-BE49-F238E27FC236}">
              <a16:creationId xmlns:a16="http://schemas.microsoft.com/office/drawing/2014/main" id="{B2E1DEE3-6926-4A44-B575-32EA55E75556}"/>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66" name="Text Box 181">
          <a:extLst>
            <a:ext uri="{FF2B5EF4-FFF2-40B4-BE49-F238E27FC236}">
              <a16:creationId xmlns:a16="http://schemas.microsoft.com/office/drawing/2014/main" id="{F55D0A3D-E097-4308-8A5E-5D125C94E47B}"/>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7" name="Text Box 182">
          <a:extLst>
            <a:ext uri="{FF2B5EF4-FFF2-40B4-BE49-F238E27FC236}">
              <a16:creationId xmlns:a16="http://schemas.microsoft.com/office/drawing/2014/main" id="{E9013EA8-4062-43D1-983A-C4F94C4D4545}"/>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8" name="Text Box 183">
          <a:extLst>
            <a:ext uri="{FF2B5EF4-FFF2-40B4-BE49-F238E27FC236}">
              <a16:creationId xmlns:a16="http://schemas.microsoft.com/office/drawing/2014/main" id="{EC37B8F3-CF6D-4A10-B15E-DB3D4722A0C4}"/>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69" name="Text Box 184">
          <a:extLst>
            <a:ext uri="{FF2B5EF4-FFF2-40B4-BE49-F238E27FC236}">
              <a16:creationId xmlns:a16="http://schemas.microsoft.com/office/drawing/2014/main" id="{4D583570-FC7F-450B-9CD4-92837281CAEC}"/>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0" name="Text Box 185">
          <a:extLst>
            <a:ext uri="{FF2B5EF4-FFF2-40B4-BE49-F238E27FC236}">
              <a16:creationId xmlns:a16="http://schemas.microsoft.com/office/drawing/2014/main" id="{B73BCCAD-855F-4269-B460-AABA36DC680D}"/>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1" name="Text Box 186">
          <a:extLst>
            <a:ext uri="{FF2B5EF4-FFF2-40B4-BE49-F238E27FC236}">
              <a16:creationId xmlns:a16="http://schemas.microsoft.com/office/drawing/2014/main" id="{ECD2C15B-51F7-4486-8BD1-7B8EB858D3D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2" name="Text Box 187">
          <a:extLst>
            <a:ext uri="{FF2B5EF4-FFF2-40B4-BE49-F238E27FC236}">
              <a16:creationId xmlns:a16="http://schemas.microsoft.com/office/drawing/2014/main" id="{B7DA8854-7008-4530-ABC2-465174301ECE}"/>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3" name="Text Box 188">
          <a:extLst>
            <a:ext uri="{FF2B5EF4-FFF2-40B4-BE49-F238E27FC236}">
              <a16:creationId xmlns:a16="http://schemas.microsoft.com/office/drawing/2014/main" id="{008D3E23-9592-469E-B39F-5E89A58B95A7}"/>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4" name="Text Box 189">
          <a:extLst>
            <a:ext uri="{FF2B5EF4-FFF2-40B4-BE49-F238E27FC236}">
              <a16:creationId xmlns:a16="http://schemas.microsoft.com/office/drawing/2014/main" id="{5FE6199F-8102-41EC-8EBA-6C15D7C4616F}"/>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5" name="Text Box 190">
          <a:extLst>
            <a:ext uri="{FF2B5EF4-FFF2-40B4-BE49-F238E27FC236}">
              <a16:creationId xmlns:a16="http://schemas.microsoft.com/office/drawing/2014/main" id="{C81878E1-01EC-49C1-BC95-D3CA2DCAFC38}"/>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6" name="Text Box 191">
          <a:extLst>
            <a:ext uri="{FF2B5EF4-FFF2-40B4-BE49-F238E27FC236}">
              <a16:creationId xmlns:a16="http://schemas.microsoft.com/office/drawing/2014/main" id="{015738C2-0D5C-4761-8EE2-B8AF595F6A23}"/>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891087</xdr:rowOff>
    </xdr:to>
    <xdr:sp macro="" textlink="">
      <xdr:nvSpPr>
        <xdr:cNvPr id="777" name="Text Box 192">
          <a:extLst>
            <a:ext uri="{FF2B5EF4-FFF2-40B4-BE49-F238E27FC236}">
              <a16:creationId xmlns:a16="http://schemas.microsoft.com/office/drawing/2014/main" id="{F9BA89CB-E196-4861-A977-FC3014558E32}"/>
            </a:ext>
          </a:extLst>
        </xdr:cNvPr>
        <xdr:cNvSpPr txBox="1">
          <a:spLocks noChangeArrowheads="1"/>
        </xdr:cNvSpPr>
      </xdr:nvSpPr>
      <xdr:spPr bwMode="auto">
        <a:xfrm>
          <a:off x="94107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8" name="Text Box 194">
          <a:extLst>
            <a:ext uri="{FF2B5EF4-FFF2-40B4-BE49-F238E27FC236}">
              <a16:creationId xmlns:a16="http://schemas.microsoft.com/office/drawing/2014/main" id="{6BDE370F-06D1-4BDD-866A-0CFB85F1AB73}"/>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891087</xdr:rowOff>
    </xdr:to>
    <xdr:sp macro="" textlink="">
      <xdr:nvSpPr>
        <xdr:cNvPr id="779" name="Text Box 195">
          <a:extLst>
            <a:ext uri="{FF2B5EF4-FFF2-40B4-BE49-F238E27FC236}">
              <a16:creationId xmlns:a16="http://schemas.microsoft.com/office/drawing/2014/main" id="{8B0EF3DA-2458-4E2F-BCA7-A2DFF663EFE2}"/>
            </a:ext>
          </a:extLst>
        </xdr:cNvPr>
        <xdr:cNvSpPr txBox="1">
          <a:spLocks noChangeArrowheads="1"/>
        </xdr:cNvSpPr>
      </xdr:nvSpPr>
      <xdr:spPr bwMode="auto">
        <a:xfrm>
          <a:off x="883920" y="55130700"/>
          <a:ext cx="104775" cy="2933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780" name="Text Box 2">
          <a:extLst>
            <a:ext uri="{FF2B5EF4-FFF2-40B4-BE49-F238E27FC236}">
              <a16:creationId xmlns:a16="http://schemas.microsoft.com/office/drawing/2014/main" id="{02346C0A-C159-4436-8180-4E614F33F6A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1" name="Text Box 3">
          <a:extLst>
            <a:ext uri="{FF2B5EF4-FFF2-40B4-BE49-F238E27FC236}">
              <a16:creationId xmlns:a16="http://schemas.microsoft.com/office/drawing/2014/main" id="{D28F73FE-7A07-460C-918D-52FB621AA2B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2" name="Text Box 4">
          <a:extLst>
            <a:ext uri="{FF2B5EF4-FFF2-40B4-BE49-F238E27FC236}">
              <a16:creationId xmlns:a16="http://schemas.microsoft.com/office/drawing/2014/main" id="{84910868-C72E-4CBB-A604-45D3872C012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3" name="Text Box 5">
          <a:extLst>
            <a:ext uri="{FF2B5EF4-FFF2-40B4-BE49-F238E27FC236}">
              <a16:creationId xmlns:a16="http://schemas.microsoft.com/office/drawing/2014/main" id="{D5A30F69-697D-492E-8AAD-448361AF0C9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84" name="Text Box 6">
          <a:extLst>
            <a:ext uri="{FF2B5EF4-FFF2-40B4-BE49-F238E27FC236}">
              <a16:creationId xmlns:a16="http://schemas.microsoft.com/office/drawing/2014/main" id="{311D03AB-E149-4A2A-AFEC-E21FD01425D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85" name="Text Box 7">
          <a:extLst>
            <a:ext uri="{FF2B5EF4-FFF2-40B4-BE49-F238E27FC236}">
              <a16:creationId xmlns:a16="http://schemas.microsoft.com/office/drawing/2014/main" id="{B0DF92B7-CBE6-4DC3-8047-9D685602B7C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86" name="Text Box 8">
          <a:extLst>
            <a:ext uri="{FF2B5EF4-FFF2-40B4-BE49-F238E27FC236}">
              <a16:creationId xmlns:a16="http://schemas.microsoft.com/office/drawing/2014/main" id="{E7ED90D9-B244-475D-8FAF-B4AC010FE03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7" name="Text Box 9">
          <a:extLst>
            <a:ext uri="{FF2B5EF4-FFF2-40B4-BE49-F238E27FC236}">
              <a16:creationId xmlns:a16="http://schemas.microsoft.com/office/drawing/2014/main" id="{35A5565C-C9DD-4CF4-AE22-BD26FD932FB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8" name="Text Box 10">
          <a:extLst>
            <a:ext uri="{FF2B5EF4-FFF2-40B4-BE49-F238E27FC236}">
              <a16:creationId xmlns:a16="http://schemas.microsoft.com/office/drawing/2014/main" id="{CDFB3E17-7ECA-4B72-A90E-4D9609777A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89" name="Text Box 11">
          <a:extLst>
            <a:ext uri="{FF2B5EF4-FFF2-40B4-BE49-F238E27FC236}">
              <a16:creationId xmlns:a16="http://schemas.microsoft.com/office/drawing/2014/main" id="{10D14EF5-7F9D-4664-8913-EDCD7A97569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0" name="Text Box 12">
          <a:extLst>
            <a:ext uri="{FF2B5EF4-FFF2-40B4-BE49-F238E27FC236}">
              <a16:creationId xmlns:a16="http://schemas.microsoft.com/office/drawing/2014/main" id="{354E63E7-0B89-401C-8AB8-FD888405E9F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1" name="Text Box 13">
          <a:extLst>
            <a:ext uri="{FF2B5EF4-FFF2-40B4-BE49-F238E27FC236}">
              <a16:creationId xmlns:a16="http://schemas.microsoft.com/office/drawing/2014/main" id="{C0FEBBAC-B1B6-476F-967C-C630605607A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2" name="Text Box 14">
          <a:extLst>
            <a:ext uri="{FF2B5EF4-FFF2-40B4-BE49-F238E27FC236}">
              <a16:creationId xmlns:a16="http://schemas.microsoft.com/office/drawing/2014/main" id="{B4D8ECB8-E32C-4E8B-800A-19FAD2FB82D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93" name="Text Box 15">
          <a:extLst>
            <a:ext uri="{FF2B5EF4-FFF2-40B4-BE49-F238E27FC236}">
              <a16:creationId xmlns:a16="http://schemas.microsoft.com/office/drawing/2014/main" id="{28AFC5C2-685F-4B00-8659-2B7832E98B8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94" name="Text Box 16">
          <a:extLst>
            <a:ext uri="{FF2B5EF4-FFF2-40B4-BE49-F238E27FC236}">
              <a16:creationId xmlns:a16="http://schemas.microsoft.com/office/drawing/2014/main" id="{03EFCCB7-1D42-4761-905F-80BE529A5EC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795" name="Text Box 17">
          <a:extLst>
            <a:ext uri="{FF2B5EF4-FFF2-40B4-BE49-F238E27FC236}">
              <a16:creationId xmlns:a16="http://schemas.microsoft.com/office/drawing/2014/main" id="{B8571CA9-13AB-4553-BA36-F99EE34252E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796" name="Text Box 18">
          <a:extLst>
            <a:ext uri="{FF2B5EF4-FFF2-40B4-BE49-F238E27FC236}">
              <a16:creationId xmlns:a16="http://schemas.microsoft.com/office/drawing/2014/main" id="{147C405C-AE16-4B87-A566-5A696EDBB2A6}"/>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797" name="Text Box 19">
          <a:extLst>
            <a:ext uri="{FF2B5EF4-FFF2-40B4-BE49-F238E27FC236}">
              <a16:creationId xmlns:a16="http://schemas.microsoft.com/office/drawing/2014/main" id="{4192D928-7E42-4E82-A593-A960C2565C0C}"/>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8" name="Text Box 20">
          <a:extLst>
            <a:ext uri="{FF2B5EF4-FFF2-40B4-BE49-F238E27FC236}">
              <a16:creationId xmlns:a16="http://schemas.microsoft.com/office/drawing/2014/main" id="{81E04372-2892-4754-ADDD-5E6B68B0CCF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799" name="Text Box 21">
          <a:extLst>
            <a:ext uri="{FF2B5EF4-FFF2-40B4-BE49-F238E27FC236}">
              <a16:creationId xmlns:a16="http://schemas.microsoft.com/office/drawing/2014/main" id="{441A196E-94F6-49BE-925C-ADB2EEF5ACB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0" name="Text Box 22">
          <a:extLst>
            <a:ext uri="{FF2B5EF4-FFF2-40B4-BE49-F238E27FC236}">
              <a16:creationId xmlns:a16="http://schemas.microsoft.com/office/drawing/2014/main" id="{097C4219-7FBB-4526-880E-79FE98966F8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01" name="Text Box 23">
          <a:extLst>
            <a:ext uri="{FF2B5EF4-FFF2-40B4-BE49-F238E27FC236}">
              <a16:creationId xmlns:a16="http://schemas.microsoft.com/office/drawing/2014/main" id="{4499288B-C93D-4AF2-9DE6-A480FBC7412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02" name="Text Box 24">
          <a:extLst>
            <a:ext uri="{FF2B5EF4-FFF2-40B4-BE49-F238E27FC236}">
              <a16:creationId xmlns:a16="http://schemas.microsoft.com/office/drawing/2014/main" id="{B4AB9F73-4671-41A7-8A66-35D4CEB17E8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03" name="Text Box 25">
          <a:extLst>
            <a:ext uri="{FF2B5EF4-FFF2-40B4-BE49-F238E27FC236}">
              <a16:creationId xmlns:a16="http://schemas.microsoft.com/office/drawing/2014/main" id="{6A4232E3-C347-408D-A595-F9DFB0C5648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4" name="Text Box 26">
          <a:extLst>
            <a:ext uri="{FF2B5EF4-FFF2-40B4-BE49-F238E27FC236}">
              <a16:creationId xmlns:a16="http://schemas.microsoft.com/office/drawing/2014/main" id="{17D99064-9422-4C3A-9A9F-FCB37E098DE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5" name="Text Box 27">
          <a:extLst>
            <a:ext uri="{FF2B5EF4-FFF2-40B4-BE49-F238E27FC236}">
              <a16:creationId xmlns:a16="http://schemas.microsoft.com/office/drawing/2014/main" id="{38631A63-B762-4913-BEB6-4B19F5DC338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6" name="Text Box 28">
          <a:extLst>
            <a:ext uri="{FF2B5EF4-FFF2-40B4-BE49-F238E27FC236}">
              <a16:creationId xmlns:a16="http://schemas.microsoft.com/office/drawing/2014/main" id="{54FDEDFD-7E73-4FAA-B4D1-3070CBFAB16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7" name="Text Box 29">
          <a:extLst>
            <a:ext uri="{FF2B5EF4-FFF2-40B4-BE49-F238E27FC236}">
              <a16:creationId xmlns:a16="http://schemas.microsoft.com/office/drawing/2014/main" id="{FF174BD6-0EA9-4A81-A86E-AD0761E35FB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8" name="Text Box 30">
          <a:extLst>
            <a:ext uri="{FF2B5EF4-FFF2-40B4-BE49-F238E27FC236}">
              <a16:creationId xmlns:a16="http://schemas.microsoft.com/office/drawing/2014/main" id="{3D41E7D2-A6DA-4003-83D4-C9FEABED238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09" name="Text Box 31">
          <a:extLst>
            <a:ext uri="{FF2B5EF4-FFF2-40B4-BE49-F238E27FC236}">
              <a16:creationId xmlns:a16="http://schemas.microsoft.com/office/drawing/2014/main" id="{F0A624E2-4B34-4275-A557-440AA268613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0" name="Text Box 32">
          <a:extLst>
            <a:ext uri="{FF2B5EF4-FFF2-40B4-BE49-F238E27FC236}">
              <a16:creationId xmlns:a16="http://schemas.microsoft.com/office/drawing/2014/main" id="{D952A062-B1ED-4BEF-824F-35BE887B20B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1" name="Text Box 33">
          <a:extLst>
            <a:ext uri="{FF2B5EF4-FFF2-40B4-BE49-F238E27FC236}">
              <a16:creationId xmlns:a16="http://schemas.microsoft.com/office/drawing/2014/main" id="{07041B1E-0B43-4DC7-BE97-38307848695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2" name="Text Box 34">
          <a:extLst>
            <a:ext uri="{FF2B5EF4-FFF2-40B4-BE49-F238E27FC236}">
              <a16:creationId xmlns:a16="http://schemas.microsoft.com/office/drawing/2014/main" id="{CD075DF9-115C-4292-8902-5B1AF18855B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3" name="Text Box 35">
          <a:extLst>
            <a:ext uri="{FF2B5EF4-FFF2-40B4-BE49-F238E27FC236}">
              <a16:creationId xmlns:a16="http://schemas.microsoft.com/office/drawing/2014/main" id="{DDD22487-EF41-4FDC-A318-372484C3ED4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4" name="Text Box 36">
          <a:extLst>
            <a:ext uri="{FF2B5EF4-FFF2-40B4-BE49-F238E27FC236}">
              <a16:creationId xmlns:a16="http://schemas.microsoft.com/office/drawing/2014/main" id="{48AE8478-DA9F-4D1D-8269-DEE559F971F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5" name="Text Box 37">
          <a:extLst>
            <a:ext uri="{FF2B5EF4-FFF2-40B4-BE49-F238E27FC236}">
              <a16:creationId xmlns:a16="http://schemas.microsoft.com/office/drawing/2014/main" id="{C477CFB6-0F22-4853-BED7-C08FCBE1552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6" name="Text Box 38">
          <a:extLst>
            <a:ext uri="{FF2B5EF4-FFF2-40B4-BE49-F238E27FC236}">
              <a16:creationId xmlns:a16="http://schemas.microsoft.com/office/drawing/2014/main" id="{A3C73BC3-98E1-4FB8-B754-A57205301FF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7" name="Text Box 39">
          <a:extLst>
            <a:ext uri="{FF2B5EF4-FFF2-40B4-BE49-F238E27FC236}">
              <a16:creationId xmlns:a16="http://schemas.microsoft.com/office/drawing/2014/main" id="{CDD098A8-1649-4D9D-8FC9-901B149098B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18" name="Text Box 40">
          <a:extLst>
            <a:ext uri="{FF2B5EF4-FFF2-40B4-BE49-F238E27FC236}">
              <a16:creationId xmlns:a16="http://schemas.microsoft.com/office/drawing/2014/main" id="{4AC0DDAA-EDAA-4B12-89F8-ACB7876DC67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19" name="Text Box 41">
          <a:extLst>
            <a:ext uri="{FF2B5EF4-FFF2-40B4-BE49-F238E27FC236}">
              <a16:creationId xmlns:a16="http://schemas.microsoft.com/office/drawing/2014/main" id="{0DE3C771-2487-4A8A-9B46-39B3C351CE1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0" name="Text Box 42">
          <a:extLst>
            <a:ext uri="{FF2B5EF4-FFF2-40B4-BE49-F238E27FC236}">
              <a16:creationId xmlns:a16="http://schemas.microsoft.com/office/drawing/2014/main" id="{22B5F452-9214-4E62-BBB3-D4C402C108A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1" name="Text Box 43">
          <a:extLst>
            <a:ext uri="{FF2B5EF4-FFF2-40B4-BE49-F238E27FC236}">
              <a16:creationId xmlns:a16="http://schemas.microsoft.com/office/drawing/2014/main" id="{CF62AC05-4E00-403D-82E5-65AE272F737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2" name="Text Box 44">
          <a:extLst>
            <a:ext uri="{FF2B5EF4-FFF2-40B4-BE49-F238E27FC236}">
              <a16:creationId xmlns:a16="http://schemas.microsoft.com/office/drawing/2014/main" id="{E14BAA02-99A8-44F0-B42E-AF2B499CE4E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3" name="Text Box 45">
          <a:extLst>
            <a:ext uri="{FF2B5EF4-FFF2-40B4-BE49-F238E27FC236}">
              <a16:creationId xmlns:a16="http://schemas.microsoft.com/office/drawing/2014/main" id="{F412B639-0ACF-4190-916B-333B4ED5A79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24" name="Text Box 46">
          <a:extLst>
            <a:ext uri="{FF2B5EF4-FFF2-40B4-BE49-F238E27FC236}">
              <a16:creationId xmlns:a16="http://schemas.microsoft.com/office/drawing/2014/main" id="{1B2578F9-1D37-4335-9D46-35F9BA81D47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25" name="Text Box 47">
          <a:extLst>
            <a:ext uri="{FF2B5EF4-FFF2-40B4-BE49-F238E27FC236}">
              <a16:creationId xmlns:a16="http://schemas.microsoft.com/office/drawing/2014/main" id="{F35B7537-6080-4717-8D51-A391FEF83FC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26" name="Text Box 48">
          <a:extLst>
            <a:ext uri="{FF2B5EF4-FFF2-40B4-BE49-F238E27FC236}">
              <a16:creationId xmlns:a16="http://schemas.microsoft.com/office/drawing/2014/main" id="{6C5E84CE-E864-4CCD-BB64-B37371ED5AE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27" name="Text Box 49">
          <a:extLst>
            <a:ext uri="{FF2B5EF4-FFF2-40B4-BE49-F238E27FC236}">
              <a16:creationId xmlns:a16="http://schemas.microsoft.com/office/drawing/2014/main" id="{A2CC0D85-6D06-4C13-8319-255B6FD35FA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28" name="Text Box 50">
          <a:extLst>
            <a:ext uri="{FF2B5EF4-FFF2-40B4-BE49-F238E27FC236}">
              <a16:creationId xmlns:a16="http://schemas.microsoft.com/office/drawing/2014/main" id="{ADE67BBA-2730-4598-9B6D-A08AAD6AD2B6}"/>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29" name="Text Box 51">
          <a:extLst>
            <a:ext uri="{FF2B5EF4-FFF2-40B4-BE49-F238E27FC236}">
              <a16:creationId xmlns:a16="http://schemas.microsoft.com/office/drawing/2014/main" id="{42277F8C-676D-4FB1-BB1C-798A3166FD71}"/>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0" name="Text Box 52">
          <a:extLst>
            <a:ext uri="{FF2B5EF4-FFF2-40B4-BE49-F238E27FC236}">
              <a16:creationId xmlns:a16="http://schemas.microsoft.com/office/drawing/2014/main" id="{E43872DB-9469-4566-8810-6BECD7856A7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1" name="Text Box 53">
          <a:extLst>
            <a:ext uri="{FF2B5EF4-FFF2-40B4-BE49-F238E27FC236}">
              <a16:creationId xmlns:a16="http://schemas.microsoft.com/office/drawing/2014/main" id="{5926DDA9-B10A-4ECD-B0A3-1D87AB3399B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2" name="Text Box 54">
          <a:extLst>
            <a:ext uri="{FF2B5EF4-FFF2-40B4-BE49-F238E27FC236}">
              <a16:creationId xmlns:a16="http://schemas.microsoft.com/office/drawing/2014/main" id="{7AB899A7-0ED1-42EF-8413-4C68C79AB62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33" name="Text Box 55">
          <a:extLst>
            <a:ext uri="{FF2B5EF4-FFF2-40B4-BE49-F238E27FC236}">
              <a16:creationId xmlns:a16="http://schemas.microsoft.com/office/drawing/2014/main" id="{E3B3CFFD-BCF1-4C75-B20D-9FA1BF42349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34" name="Text Box 56">
          <a:extLst>
            <a:ext uri="{FF2B5EF4-FFF2-40B4-BE49-F238E27FC236}">
              <a16:creationId xmlns:a16="http://schemas.microsoft.com/office/drawing/2014/main" id="{AF886105-5E5E-4F3A-AAFE-0645BF24525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35" name="Text Box 57">
          <a:extLst>
            <a:ext uri="{FF2B5EF4-FFF2-40B4-BE49-F238E27FC236}">
              <a16:creationId xmlns:a16="http://schemas.microsoft.com/office/drawing/2014/main" id="{9D74BF50-AC22-428E-B2BF-BF3CAE543FA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6" name="Text Box 58">
          <a:extLst>
            <a:ext uri="{FF2B5EF4-FFF2-40B4-BE49-F238E27FC236}">
              <a16:creationId xmlns:a16="http://schemas.microsoft.com/office/drawing/2014/main" id="{848EF39A-E0A2-4129-9773-276B2264BD7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7" name="Text Box 59">
          <a:extLst>
            <a:ext uri="{FF2B5EF4-FFF2-40B4-BE49-F238E27FC236}">
              <a16:creationId xmlns:a16="http://schemas.microsoft.com/office/drawing/2014/main" id="{205E92CE-6AB4-4EBB-AE3B-93122E45462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8" name="Text Box 60">
          <a:extLst>
            <a:ext uri="{FF2B5EF4-FFF2-40B4-BE49-F238E27FC236}">
              <a16:creationId xmlns:a16="http://schemas.microsoft.com/office/drawing/2014/main" id="{D9ED03C8-D3E8-4023-A7E0-64BE2011D0B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39" name="Text Box 61">
          <a:extLst>
            <a:ext uri="{FF2B5EF4-FFF2-40B4-BE49-F238E27FC236}">
              <a16:creationId xmlns:a16="http://schemas.microsoft.com/office/drawing/2014/main" id="{B4A601B3-13F9-420E-A8CA-0CBCAADB11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0" name="Text Box 62">
          <a:extLst>
            <a:ext uri="{FF2B5EF4-FFF2-40B4-BE49-F238E27FC236}">
              <a16:creationId xmlns:a16="http://schemas.microsoft.com/office/drawing/2014/main" id="{D21B5982-2169-4F49-82D0-B15C757FA2C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1" name="Text Box 63">
          <a:extLst>
            <a:ext uri="{FF2B5EF4-FFF2-40B4-BE49-F238E27FC236}">
              <a16:creationId xmlns:a16="http://schemas.microsoft.com/office/drawing/2014/main" id="{59D159C8-2941-4197-8B1E-901BD961BF0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42" name="Text Box 64">
          <a:extLst>
            <a:ext uri="{FF2B5EF4-FFF2-40B4-BE49-F238E27FC236}">
              <a16:creationId xmlns:a16="http://schemas.microsoft.com/office/drawing/2014/main" id="{D4708D17-6E77-4643-AC24-105DFA257E5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43" name="Text Box 65">
          <a:extLst>
            <a:ext uri="{FF2B5EF4-FFF2-40B4-BE49-F238E27FC236}">
              <a16:creationId xmlns:a16="http://schemas.microsoft.com/office/drawing/2014/main" id="{4B4A8169-1747-4E46-BD6C-CB86C67C78D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44" name="Text Box 66">
          <a:extLst>
            <a:ext uri="{FF2B5EF4-FFF2-40B4-BE49-F238E27FC236}">
              <a16:creationId xmlns:a16="http://schemas.microsoft.com/office/drawing/2014/main" id="{4F5446B3-DE6E-41E0-A367-DCAEE37F45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45" name="Text Box 67">
          <a:extLst>
            <a:ext uri="{FF2B5EF4-FFF2-40B4-BE49-F238E27FC236}">
              <a16:creationId xmlns:a16="http://schemas.microsoft.com/office/drawing/2014/main" id="{F81CDAF6-1E46-41AB-9305-745A73EAEB7C}"/>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46" name="Text Box 68">
          <a:extLst>
            <a:ext uri="{FF2B5EF4-FFF2-40B4-BE49-F238E27FC236}">
              <a16:creationId xmlns:a16="http://schemas.microsoft.com/office/drawing/2014/main" id="{CF97A73D-6CFC-4BE4-B4A5-1E2EBA0C1DC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7" name="Text Box 69">
          <a:extLst>
            <a:ext uri="{FF2B5EF4-FFF2-40B4-BE49-F238E27FC236}">
              <a16:creationId xmlns:a16="http://schemas.microsoft.com/office/drawing/2014/main" id="{411C1BAE-9729-412F-9042-F0B0FAD5D0D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8" name="Text Box 70">
          <a:extLst>
            <a:ext uri="{FF2B5EF4-FFF2-40B4-BE49-F238E27FC236}">
              <a16:creationId xmlns:a16="http://schemas.microsoft.com/office/drawing/2014/main" id="{F1CE1989-3A06-4DEC-AA03-3D5096A563A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49" name="Text Box 71">
          <a:extLst>
            <a:ext uri="{FF2B5EF4-FFF2-40B4-BE49-F238E27FC236}">
              <a16:creationId xmlns:a16="http://schemas.microsoft.com/office/drawing/2014/main" id="{821B565F-C400-483C-A9F4-59573719A61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0" name="Text Box 72">
          <a:extLst>
            <a:ext uri="{FF2B5EF4-FFF2-40B4-BE49-F238E27FC236}">
              <a16:creationId xmlns:a16="http://schemas.microsoft.com/office/drawing/2014/main" id="{42A293D3-C9BF-4672-BFA4-F208F6D96B2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1" name="Text Box 73">
          <a:extLst>
            <a:ext uri="{FF2B5EF4-FFF2-40B4-BE49-F238E27FC236}">
              <a16:creationId xmlns:a16="http://schemas.microsoft.com/office/drawing/2014/main" id="{240CE9F4-F42A-42AD-87F8-E71DC9599CC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2" name="Text Box 74">
          <a:extLst>
            <a:ext uri="{FF2B5EF4-FFF2-40B4-BE49-F238E27FC236}">
              <a16:creationId xmlns:a16="http://schemas.microsoft.com/office/drawing/2014/main" id="{B9DDB4F0-AF88-4BDA-A389-83B160CD543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3" name="Text Box 75">
          <a:extLst>
            <a:ext uri="{FF2B5EF4-FFF2-40B4-BE49-F238E27FC236}">
              <a16:creationId xmlns:a16="http://schemas.microsoft.com/office/drawing/2014/main" id="{90F8D244-002C-4BCA-810A-93E08FD35EF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4" name="Text Box 76">
          <a:extLst>
            <a:ext uri="{FF2B5EF4-FFF2-40B4-BE49-F238E27FC236}">
              <a16:creationId xmlns:a16="http://schemas.microsoft.com/office/drawing/2014/main" id="{7C57442A-9338-4807-AB79-CACE61763DC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5" name="Text Box 77">
          <a:extLst>
            <a:ext uri="{FF2B5EF4-FFF2-40B4-BE49-F238E27FC236}">
              <a16:creationId xmlns:a16="http://schemas.microsoft.com/office/drawing/2014/main" id="{FD0B0B63-5FD4-462F-9942-613075F307D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6" name="Text Box 78">
          <a:extLst>
            <a:ext uri="{FF2B5EF4-FFF2-40B4-BE49-F238E27FC236}">
              <a16:creationId xmlns:a16="http://schemas.microsoft.com/office/drawing/2014/main" id="{85FD15AA-E85B-4D82-B59B-06C72B536AA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7" name="Text Box 79">
          <a:extLst>
            <a:ext uri="{FF2B5EF4-FFF2-40B4-BE49-F238E27FC236}">
              <a16:creationId xmlns:a16="http://schemas.microsoft.com/office/drawing/2014/main" id="{C5A76A41-18DC-4BD4-89F4-B1E7CDCC880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58" name="Text Box 80">
          <a:extLst>
            <a:ext uri="{FF2B5EF4-FFF2-40B4-BE49-F238E27FC236}">
              <a16:creationId xmlns:a16="http://schemas.microsoft.com/office/drawing/2014/main" id="{EFEB7861-EDBC-4F58-A198-5E91C6A0F2A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59" name="Text Box 81">
          <a:extLst>
            <a:ext uri="{FF2B5EF4-FFF2-40B4-BE49-F238E27FC236}">
              <a16:creationId xmlns:a16="http://schemas.microsoft.com/office/drawing/2014/main" id="{A30398AD-C008-4B16-A8B3-7C6DE59126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0" name="Text Box 82">
          <a:extLst>
            <a:ext uri="{FF2B5EF4-FFF2-40B4-BE49-F238E27FC236}">
              <a16:creationId xmlns:a16="http://schemas.microsoft.com/office/drawing/2014/main" id="{F6F63186-3F48-40D5-8298-C06FAFFFBA1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1" name="Text Box 83">
          <a:extLst>
            <a:ext uri="{FF2B5EF4-FFF2-40B4-BE49-F238E27FC236}">
              <a16:creationId xmlns:a16="http://schemas.microsoft.com/office/drawing/2014/main" id="{84B19ECC-1420-449A-B205-486175F66C9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2" name="Text Box 84">
          <a:extLst>
            <a:ext uri="{FF2B5EF4-FFF2-40B4-BE49-F238E27FC236}">
              <a16:creationId xmlns:a16="http://schemas.microsoft.com/office/drawing/2014/main" id="{EC639348-86E6-4EF8-8F41-62FCF8A73FF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3" name="Text Box 85">
          <a:extLst>
            <a:ext uri="{FF2B5EF4-FFF2-40B4-BE49-F238E27FC236}">
              <a16:creationId xmlns:a16="http://schemas.microsoft.com/office/drawing/2014/main" id="{49A9D15F-9E35-42A0-997A-7AB6C68BF8C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4" name="Text Box 86">
          <a:extLst>
            <a:ext uri="{FF2B5EF4-FFF2-40B4-BE49-F238E27FC236}">
              <a16:creationId xmlns:a16="http://schemas.microsoft.com/office/drawing/2014/main" id="{4B96A4B8-926C-41E5-AC0E-CFA7ADAAC59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5" name="Text Box 87">
          <a:extLst>
            <a:ext uri="{FF2B5EF4-FFF2-40B4-BE49-F238E27FC236}">
              <a16:creationId xmlns:a16="http://schemas.microsoft.com/office/drawing/2014/main" id="{7CFA0350-D528-45E7-9F6B-37B90D3941D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6" name="Text Box 88">
          <a:extLst>
            <a:ext uri="{FF2B5EF4-FFF2-40B4-BE49-F238E27FC236}">
              <a16:creationId xmlns:a16="http://schemas.microsoft.com/office/drawing/2014/main" id="{CF11F493-9B0C-4E07-97EC-BD8B71D801E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67" name="Text Box 89">
          <a:extLst>
            <a:ext uri="{FF2B5EF4-FFF2-40B4-BE49-F238E27FC236}">
              <a16:creationId xmlns:a16="http://schemas.microsoft.com/office/drawing/2014/main" id="{AA579475-99F7-4829-8922-49687B10233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8" name="Text Box 90">
          <a:extLst>
            <a:ext uri="{FF2B5EF4-FFF2-40B4-BE49-F238E27FC236}">
              <a16:creationId xmlns:a16="http://schemas.microsoft.com/office/drawing/2014/main" id="{73D8484A-0A8E-4369-AD72-FE755E81842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69" name="Text Box 91">
          <a:extLst>
            <a:ext uri="{FF2B5EF4-FFF2-40B4-BE49-F238E27FC236}">
              <a16:creationId xmlns:a16="http://schemas.microsoft.com/office/drawing/2014/main" id="{1C2030FF-1A6E-45A3-93D3-3DF0C1194D4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0" name="Text Box 92">
          <a:extLst>
            <a:ext uri="{FF2B5EF4-FFF2-40B4-BE49-F238E27FC236}">
              <a16:creationId xmlns:a16="http://schemas.microsoft.com/office/drawing/2014/main" id="{329786A6-9F06-4997-995C-034A74861EF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1" name="Text Box 93">
          <a:extLst>
            <a:ext uri="{FF2B5EF4-FFF2-40B4-BE49-F238E27FC236}">
              <a16:creationId xmlns:a16="http://schemas.microsoft.com/office/drawing/2014/main" id="{E898AE53-80F5-4300-99D7-6F7BBCA5967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2" name="Text Box 94">
          <a:extLst>
            <a:ext uri="{FF2B5EF4-FFF2-40B4-BE49-F238E27FC236}">
              <a16:creationId xmlns:a16="http://schemas.microsoft.com/office/drawing/2014/main" id="{A87DAC00-5AA4-47C2-95B7-CCF622EBF95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3" name="Text Box 95">
          <a:extLst>
            <a:ext uri="{FF2B5EF4-FFF2-40B4-BE49-F238E27FC236}">
              <a16:creationId xmlns:a16="http://schemas.microsoft.com/office/drawing/2014/main" id="{775D2B3E-A7B4-445F-B87F-2052665676E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74" name="Text Box 96">
          <a:extLst>
            <a:ext uri="{FF2B5EF4-FFF2-40B4-BE49-F238E27FC236}">
              <a16:creationId xmlns:a16="http://schemas.microsoft.com/office/drawing/2014/main" id="{1DB252F3-5629-4C83-B24E-58F7CEECA13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75" name="Text Box 97">
          <a:extLst>
            <a:ext uri="{FF2B5EF4-FFF2-40B4-BE49-F238E27FC236}">
              <a16:creationId xmlns:a16="http://schemas.microsoft.com/office/drawing/2014/main" id="{4B8488CD-AC97-4514-A9C0-BB6E4F00DA7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76" name="Text Box 98">
          <a:extLst>
            <a:ext uri="{FF2B5EF4-FFF2-40B4-BE49-F238E27FC236}">
              <a16:creationId xmlns:a16="http://schemas.microsoft.com/office/drawing/2014/main" id="{68A3CBA7-6473-4946-A89C-75425924E4F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77" name="Text Box 99">
          <a:extLst>
            <a:ext uri="{FF2B5EF4-FFF2-40B4-BE49-F238E27FC236}">
              <a16:creationId xmlns:a16="http://schemas.microsoft.com/office/drawing/2014/main" id="{38F99EDF-451C-4AB1-A1D4-A73638CD60D9}"/>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78" name="Text Box 100">
          <a:extLst>
            <a:ext uri="{FF2B5EF4-FFF2-40B4-BE49-F238E27FC236}">
              <a16:creationId xmlns:a16="http://schemas.microsoft.com/office/drawing/2014/main" id="{1131A0E5-8DE3-413C-9B74-CCCE3005ECF0}"/>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79" name="Text Box 101">
          <a:extLst>
            <a:ext uri="{FF2B5EF4-FFF2-40B4-BE49-F238E27FC236}">
              <a16:creationId xmlns:a16="http://schemas.microsoft.com/office/drawing/2014/main" id="{01C7CC90-75B3-447C-A557-F6D237703CA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0" name="Text Box 102">
          <a:extLst>
            <a:ext uri="{FF2B5EF4-FFF2-40B4-BE49-F238E27FC236}">
              <a16:creationId xmlns:a16="http://schemas.microsoft.com/office/drawing/2014/main" id="{E9559ED5-E39C-4FA6-ABDE-D0A4361B5EE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1" name="Text Box 103">
          <a:extLst>
            <a:ext uri="{FF2B5EF4-FFF2-40B4-BE49-F238E27FC236}">
              <a16:creationId xmlns:a16="http://schemas.microsoft.com/office/drawing/2014/main" id="{97E98FC3-1399-4BFE-A874-1EEC6FB476A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82" name="Text Box 104">
          <a:extLst>
            <a:ext uri="{FF2B5EF4-FFF2-40B4-BE49-F238E27FC236}">
              <a16:creationId xmlns:a16="http://schemas.microsoft.com/office/drawing/2014/main" id="{E1FD51DC-02F7-4779-A1FB-19B837EB4B4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83" name="Text Box 105">
          <a:extLst>
            <a:ext uri="{FF2B5EF4-FFF2-40B4-BE49-F238E27FC236}">
              <a16:creationId xmlns:a16="http://schemas.microsoft.com/office/drawing/2014/main" id="{3EF95A85-06F6-4A83-8F84-CFC5C9BCA30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84" name="Text Box 106">
          <a:extLst>
            <a:ext uri="{FF2B5EF4-FFF2-40B4-BE49-F238E27FC236}">
              <a16:creationId xmlns:a16="http://schemas.microsoft.com/office/drawing/2014/main" id="{1C925E94-E3FC-4E8F-B900-3CB406BA3D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5" name="Text Box 107">
          <a:extLst>
            <a:ext uri="{FF2B5EF4-FFF2-40B4-BE49-F238E27FC236}">
              <a16:creationId xmlns:a16="http://schemas.microsoft.com/office/drawing/2014/main" id="{2F29C045-9D25-4A65-8450-EE5332C5040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6" name="Text Box 108">
          <a:extLst>
            <a:ext uri="{FF2B5EF4-FFF2-40B4-BE49-F238E27FC236}">
              <a16:creationId xmlns:a16="http://schemas.microsoft.com/office/drawing/2014/main" id="{E0A80BFA-6546-4631-9265-8035BEAB80A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7" name="Text Box 109">
          <a:extLst>
            <a:ext uri="{FF2B5EF4-FFF2-40B4-BE49-F238E27FC236}">
              <a16:creationId xmlns:a16="http://schemas.microsoft.com/office/drawing/2014/main" id="{0E72AF1B-70E4-4E73-92D1-E91F647ABD4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8" name="Text Box 110">
          <a:extLst>
            <a:ext uri="{FF2B5EF4-FFF2-40B4-BE49-F238E27FC236}">
              <a16:creationId xmlns:a16="http://schemas.microsoft.com/office/drawing/2014/main" id="{DE709B94-B488-433B-8B35-D1D27993A60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89" name="Text Box 111">
          <a:extLst>
            <a:ext uri="{FF2B5EF4-FFF2-40B4-BE49-F238E27FC236}">
              <a16:creationId xmlns:a16="http://schemas.microsoft.com/office/drawing/2014/main" id="{A1EF61A4-62F5-42CD-AAFF-314FEF5D2B4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0" name="Text Box 112">
          <a:extLst>
            <a:ext uri="{FF2B5EF4-FFF2-40B4-BE49-F238E27FC236}">
              <a16:creationId xmlns:a16="http://schemas.microsoft.com/office/drawing/2014/main" id="{9637D1EC-D02A-45C6-AF04-8C6953C8098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1" name="Text Box 113">
          <a:extLst>
            <a:ext uri="{FF2B5EF4-FFF2-40B4-BE49-F238E27FC236}">
              <a16:creationId xmlns:a16="http://schemas.microsoft.com/office/drawing/2014/main" id="{0D99AB8A-73D9-443A-94E3-028A34D9375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2" name="Text Box 114">
          <a:extLst>
            <a:ext uri="{FF2B5EF4-FFF2-40B4-BE49-F238E27FC236}">
              <a16:creationId xmlns:a16="http://schemas.microsoft.com/office/drawing/2014/main" id="{1A6B963D-255A-4F11-8D92-20B51717178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3" name="Text Box 115">
          <a:extLst>
            <a:ext uri="{FF2B5EF4-FFF2-40B4-BE49-F238E27FC236}">
              <a16:creationId xmlns:a16="http://schemas.microsoft.com/office/drawing/2014/main" id="{258EDDFE-DD49-4B1A-BA5B-2FD4356B13A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94" name="Text Box 116">
          <a:extLst>
            <a:ext uri="{FF2B5EF4-FFF2-40B4-BE49-F238E27FC236}">
              <a16:creationId xmlns:a16="http://schemas.microsoft.com/office/drawing/2014/main" id="{E3F0792E-88A1-4B96-9066-8A22EB4BC79D}"/>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895" name="Text Box 117">
          <a:extLst>
            <a:ext uri="{FF2B5EF4-FFF2-40B4-BE49-F238E27FC236}">
              <a16:creationId xmlns:a16="http://schemas.microsoft.com/office/drawing/2014/main" id="{0AB0618A-D412-41FD-80FF-76BFC8A99A0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6" name="Text Box 118">
          <a:extLst>
            <a:ext uri="{FF2B5EF4-FFF2-40B4-BE49-F238E27FC236}">
              <a16:creationId xmlns:a16="http://schemas.microsoft.com/office/drawing/2014/main" id="{F6008C2D-9D5B-4CF2-8BD7-1A715B6D362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7" name="Text Box 119">
          <a:extLst>
            <a:ext uri="{FF2B5EF4-FFF2-40B4-BE49-F238E27FC236}">
              <a16:creationId xmlns:a16="http://schemas.microsoft.com/office/drawing/2014/main" id="{92B2497C-0969-4E4D-9B42-A3812CAEF4B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898" name="Text Box 120">
          <a:extLst>
            <a:ext uri="{FF2B5EF4-FFF2-40B4-BE49-F238E27FC236}">
              <a16:creationId xmlns:a16="http://schemas.microsoft.com/office/drawing/2014/main" id="{F97F271B-1F88-48F6-A2CB-D5019FAFCB5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899" name="Text Box 121">
          <a:extLst>
            <a:ext uri="{FF2B5EF4-FFF2-40B4-BE49-F238E27FC236}">
              <a16:creationId xmlns:a16="http://schemas.microsoft.com/office/drawing/2014/main" id="{36189D91-0517-4864-A1A7-C09D6AAC10F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0" name="Text Box 122">
          <a:extLst>
            <a:ext uri="{FF2B5EF4-FFF2-40B4-BE49-F238E27FC236}">
              <a16:creationId xmlns:a16="http://schemas.microsoft.com/office/drawing/2014/main" id="{EF276A21-7807-427E-A3D3-D3F4F7DD5D3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1" name="Text Box 123">
          <a:extLst>
            <a:ext uri="{FF2B5EF4-FFF2-40B4-BE49-F238E27FC236}">
              <a16:creationId xmlns:a16="http://schemas.microsoft.com/office/drawing/2014/main" id="{05490511-46A8-42E7-9CD4-55E0CA8E145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2" name="Text Box 124">
          <a:extLst>
            <a:ext uri="{FF2B5EF4-FFF2-40B4-BE49-F238E27FC236}">
              <a16:creationId xmlns:a16="http://schemas.microsoft.com/office/drawing/2014/main" id="{A697735C-3DE6-4C7F-A480-58AD4AEAEAE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3" name="Text Box 125">
          <a:extLst>
            <a:ext uri="{FF2B5EF4-FFF2-40B4-BE49-F238E27FC236}">
              <a16:creationId xmlns:a16="http://schemas.microsoft.com/office/drawing/2014/main" id="{18AF2462-BE88-4CB6-8842-CCBC9F17CBA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4" name="Text Box 126">
          <a:extLst>
            <a:ext uri="{FF2B5EF4-FFF2-40B4-BE49-F238E27FC236}">
              <a16:creationId xmlns:a16="http://schemas.microsoft.com/office/drawing/2014/main" id="{8A81AD00-79F1-485E-82FA-B63E4CDCCE1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5" name="Text Box 127">
          <a:extLst>
            <a:ext uri="{FF2B5EF4-FFF2-40B4-BE49-F238E27FC236}">
              <a16:creationId xmlns:a16="http://schemas.microsoft.com/office/drawing/2014/main" id="{10265D5E-EA8E-497A-B333-8B513C5EFA8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6" name="Text Box 128">
          <a:extLst>
            <a:ext uri="{FF2B5EF4-FFF2-40B4-BE49-F238E27FC236}">
              <a16:creationId xmlns:a16="http://schemas.microsoft.com/office/drawing/2014/main" id="{07081F1A-7B5A-46F7-B09E-EB15BC7988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07" name="Text Box 129">
          <a:extLst>
            <a:ext uri="{FF2B5EF4-FFF2-40B4-BE49-F238E27FC236}">
              <a16:creationId xmlns:a16="http://schemas.microsoft.com/office/drawing/2014/main" id="{903B066E-1710-4996-8BAB-E4F7992BA3A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8" name="Text Box 130">
          <a:extLst>
            <a:ext uri="{FF2B5EF4-FFF2-40B4-BE49-F238E27FC236}">
              <a16:creationId xmlns:a16="http://schemas.microsoft.com/office/drawing/2014/main" id="{C5E95597-CCDC-494A-96C9-AF4A189EF70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09" name="Text Box 131">
          <a:extLst>
            <a:ext uri="{FF2B5EF4-FFF2-40B4-BE49-F238E27FC236}">
              <a16:creationId xmlns:a16="http://schemas.microsoft.com/office/drawing/2014/main" id="{161B3296-F4EC-4A66-A335-0B1A4E5D820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0" name="Text Box 132">
          <a:extLst>
            <a:ext uri="{FF2B5EF4-FFF2-40B4-BE49-F238E27FC236}">
              <a16:creationId xmlns:a16="http://schemas.microsoft.com/office/drawing/2014/main" id="{D35709AC-DC65-4C79-8C6A-E8525D47B37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1" name="Text Box 133">
          <a:extLst>
            <a:ext uri="{FF2B5EF4-FFF2-40B4-BE49-F238E27FC236}">
              <a16:creationId xmlns:a16="http://schemas.microsoft.com/office/drawing/2014/main" id="{98043ED5-F503-4261-AF71-56CC52DFD8E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2" name="Text Box 134">
          <a:extLst>
            <a:ext uri="{FF2B5EF4-FFF2-40B4-BE49-F238E27FC236}">
              <a16:creationId xmlns:a16="http://schemas.microsoft.com/office/drawing/2014/main" id="{BA97501D-B91B-433D-9495-2F98E7FF407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3" name="Text Box 135">
          <a:extLst>
            <a:ext uri="{FF2B5EF4-FFF2-40B4-BE49-F238E27FC236}">
              <a16:creationId xmlns:a16="http://schemas.microsoft.com/office/drawing/2014/main" id="{404F14A8-27C4-485E-8FD3-C078F9835C0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4" name="Text Box 136">
          <a:extLst>
            <a:ext uri="{FF2B5EF4-FFF2-40B4-BE49-F238E27FC236}">
              <a16:creationId xmlns:a16="http://schemas.microsoft.com/office/drawing/2014/main" id="{FE1D9E0F-4565-4695-9208-B1E18B8B57F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5" name="Text Box 137">
          <a:extLst>
            <a:ext uri="{FF2B5EF4-FFF2-40B4-BE49-F238E27FC236}">
              <a16:creationId xmlns:a16="http://schemas.microsoft.com/office/drawing/2014/main" id="{C5398C57-0524-4EFB-8CC7-174F3A8B3D8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16" name="Text Box 138">
          <a:extLst>
            <a:ext uri="{FF2B5EF4-FFF2-40B4-BE49-F238E27FC236}">
              <a16:creationId xmlns:a16="http://schemas.microsoft.com/office/drawing/2014/main" id="{6C6EAAAE-A494-4771-816E-B5449966718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7" name="Text Box 139">
          <a:extLst>
            <a:ext uri="{FF2B5EF4-FFF2-40B4-BE49-F238E27FC236}">
              <a16:creationId xmlns:a16="http://schemas.microsoft.com/office/drawing/2014/main" id="{9035BCD3-FBF7-4B90-B50D-162C080FB6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8" name="Text Box 140">
          <a:extLst>
            <a:ext uri="{FF2B5EF4-FFF2-40B4-BE49-F238E27FC236}">
              <a16:creationId xmlns:a16="http://schemas.microsoft.com/office/drawing/2014/main" id="{086E7158-0A6B-419E-828D-26C24A6255E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19" name="Text Box 141">
          <a:extLst>
            <a:ext uri="{FF2B5EF4-FFF2-40B4-BE49-F238E27FC236}">
              <a16:creationId xmlns:a16="http://schemas.microsoft.com/office/drawing/2014/main" id="{6473DCAB-2138-4683-A4E4-1AFC4E7D031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0" name="Text Box 142">
          <a:extLst>
            <a:ext uri="{FF2B5EF4-FFF2-40B4-BE49-F238E27FC236}">
              <a16:creationId xmlns:a16="http://schemas.microsoft.com/office/drawing/2014/main" id="{26C74097-88CA-41AA-B1E6-65F28FC34A1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1" name="Text Box 143">
          <a:extLst>
            <a:ext uri="{FF2B5EF4-FFF2-40B4-BE49-F238E27FC236}">
              <a16:creationId xmlns:a16="http://schemas.microsoft.com/office/drawing/2014/main" id="{B7A9D5EA-8658-4EBD-AEF2-B846FF314A5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2" name="Text Box 144">
          <a:extLst>
            <a:ext uri="{FF2B5EF4-FFF2-40B4-BE49-F238E27FC236}">
              <a16:creationId xmlns:a16="http://schemas.microsoft.com/office/drawing/2014/main" id="{EDC43DC7-C65D-4F41-BB63-8BEC6FFA6DF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23" name="Text Box 145">
          <a:extLst>
            <a:ext uri="{FF2B5EF4-FFF2-40B4-BE49-F238E27FC236}">
              <a16:creationId xmlns:a16="http://schemas.microsoft.com/office/drawing/2014/main" id="{DDCD98CE-D4B1-41C6-A122-4AC5A10B021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24" name="Text Box 146">
          <a:extLst>
            <a:ext uri="{FF2B5EF4-FFF2-40B4-BE49-F238E27FC236}">
              <a16:creationId xmlns:a16="http://schemas.microsoft.com/office/drawing/2014/main" id="{1B257C79-5092-4A38-AD4E-22BCB9DF061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25" name="Text Box 147">
          <a:extLst>
            <a:ext uri="{FF2B5EF4-FFF2-40B4-BE49-F238E27FC236}">
              <a16:creationId xmlns:a16="http://schemas.microsoft.com/office/drawing/2014/main" id="{0B5D80CE-D000-40E3-B573-0479E0CC9C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26" name="Text Box 148">
          <a:extLst>
            <a:ext uri="{FF2B5EF4-FFF2-40B4-BE49-F238E27FC236}">
              <a16:creationId xmlns:a16="http://schemas.microsoft.com/office/drawing/2014/main" id="{095E3A3D-1451-4497-B888-3D90B4C484C0}"/>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27" name="Text Box 149">
          <a:extLst>
            <a:ext uri="{FF2B5EF4-FFF2-40B4-BE49-F238E27FC236}">
              <a16:creationId xmlns:a16="http://schemas.microsoft.com/office/drawing/2014/main" id="{6098E95D-626A-48D8-87A1-7B793A84CDC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8" name="Text Box 150">
          <a:extLst>
            <a:ext uri="{FF2B5EF4-FFF2-40B4-BE49-F238E27FC236}">
              <a16:creationId xmlns:a16="http://schemas.microsoft.com/office/drawing/2014/main" id="{0119766E-6F90-4D75-A804-881176C330E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29" name="Text Box 151">
          <a:extLst>
            <a:ext uri="{FF2B5EF4-FFF2-40B4-BE49-F238E27FC236}">
              <a16:creationId xmlns:a16="http://schemas.microsoft.com/office/drawing/2014/main" id="{8E35808B-4AAD-4578-A74E-350F65EC5BF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0" name="Text Box 152">
          <a:extLst>
            <a:ext uri="{FF2B5EF4-FFF2-40B4-BE49-F238E27FC236}">
              <a16:creationId xmlns:a16="http://schemas.microsoft.com/office/drawing/2014/main" id="{32248CBC-4398-495C-BE58-927A81BDB4E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31" name="Text Box 153">
          <a:extLst>
            <a:ext uri="{FF2B5EF4-FFF2-40B4-BE49-F238E27FC236}">
              <a16:creationId xmlns:a16="http://schemas.microsoft.com/office/drawing/2014/main" id="{29632433-D170-406C-89A0-642D3C501C1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32" name="Text Box 154">
          <a:extLst>
            <a:ext uri="{FF2B5EF4-FFF2-40B4-BE49-F238E27FC236}">
              <a16:creationId xmlns:a16="http://schemas.microsoft.com/office/drawing/2014/main" id="{193E78B3-73BE-43E1-992C-FFF7D227D07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33" name="Text Box 155">
          <a:extLst>
            <a:ext uri="{FF2B5EF4-FFF2-40B4-BE49-F238E27FC236}">
              <a16:creationId xmlns:a16="http://schemas.microsoft.com/office/drawing/2014/main" id="{B24802EF-875E-4CE6-A535-98DC96FC742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4" name="Text Box 156">
          <a:extLst>
            <a:ext uri="{FF2B5EF4-FFF2-40B4-BE49-F238E27FC236}">
              <a16:creationId xmlns:a16="http://schemas.microsoft.com/office/drawing/2014/main" id="{83D1BD93-8F9A-4758-A86C-368B6E4BA80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5" name="Text Box 157">
          <a:extLst>
            <a:ext uri="{FF2B5EF4-FFF2-40B4-BE49-F238E27FC236}">
              <a16:creationId xmlns:a16="http://schemas.microsoft.com/office/drawing/2014/main" id="{EA2DD3DF-D924-4D5B-85F7-CF7FC8F1778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6" name="Text Box 158">
          <a:extLst>
            <a:ext uri="{FF2B5EF4-FFF2-40B4-BE49-F238E27FC236}">
              <a16:creationId xmlns:a16="http://schemas.microsoft.com/office/drawing/2014/main" id="{94915D62-ED52-4BFB-A091-622D214888F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7" name="Text Box 159">
          <a:extLst>
            <a:ext uri="{FF2B5EF4-FFF2-40B4-BE49-F238E27FC236}">
              <a16:creationId xmlns:a16="http://schemas.microsoft.com/office/drawing/2014/main" id="{2ABF99E2-5C00-40E6-A9F7-5F00C4C6E8B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8" name="Text Box 160">
          <a:extLst>
            <a:ext uri="{FF2B5EF4-FFF2-40B4-BE49-F238E27FC236}">
              <a16:creationId xmlns:a16="http://schemas.microsoft.com/office/drawing/2014/main" id="{FDF7CF2C-4756-42BE-8CC1-986B00D2AC1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39" name="Text Box 161">
          <a:extLst>
            <a:ext uri="{FF2B5EF4-FFF2-40B4-BE49-F238E27FC236}">
              <a16:creationId xmlns:a16="http://schemas.microsoft.com/office/drawing/2014/main" id="{0C7ECED6-C6B1-4A07-91D2-BF89C38DC6F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0" name="Text Box 162">
          <a:extLst>
            <a:ext uri="{FF2B5EF4-FFF2-40B4-BE49-F238E27FC236}">
              <a16:creationId xmlns:a16="http://schemas.microsoft.com/office/drawing/2014/main" id="{D8A899D1-BFB9-4F7A-B597-EB57F404C25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1" name="Text Box 163">
          <a:extLst>
            <a:ext uri="{FF2B5EF4-FFF2-40B4-BE49-F238E27FC236}">
              <a16:creationId xmlns:a16="http://schemas.microsoft.com/office/drawing/2014/main" id="{B7345385-7983-4349-B344-B2C67B6F029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2" name="Text Box 164">
          <a:extLst>
            <a:ext uri="{FF2B5EF4-FFF2-40B4-BE49-F238E27FC236}">
              <a16:creationId xmlns:a16="http://schemas.microsoft.com/office/drawing/2014/main" id="{2B9343F7-00A8-485C-8394-B44FB416955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43" name="Text Box 165">
          <a:extLst>
            <a:ext uri="{FF2B5EF4-FFF2-40B4-BE49-F238E27FC236}">
              <a16:creationId xmlns:a16="http://schemas.microsoft.com/office/drawing/2014/main" id="{842A65B4-A031-4266-AB5E-1591374B78A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44" name="Text Box 166">
          <a:extLst>
            <a:ext uri="{FF2B5EF4-FFF2-40B4-BE49-F238E27FC236}">
              <a16:creationId xmlns:a16="http://schemas.microsoft.com/office/drawing/2014/main" id="{41418405-5ED8-487A-AC88-81BA36FEF096}"/>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45" name="Text Box 167">
          <a:extLst>
            <a:ext uri="{FF2B5EF4-FFF2-40B4-BE49-F238E27FC236}">
              <a16:creationId xmlns:a16="http://schemas.microsoft.com/office/drawing/2014/main" id="{48F7BF22-6661-4EAA-86E0-74C605D73F5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46" name="Text Box 168">
          <a:extLst>
            <a:ext uri="{FF2B5EF4-FFF2-40B4-BE49-F238E27FC236}">
              <a16:creationId xmlns:a16="http://schemas.microsoft.com/office/drawing/2014/main" id="{AA7F23FF-B834-481E-B78B-7FEA954AA05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47" name="Text Box 169">
          <a:extLst>
            <a:ext uri="{FF2B5EF4-FFF2-40B4-BE49-F238E27FC236}">
              <a16:creationId xmlns:a16="http://schemas.microsoft.com/office/drawing/2014/main" id="{E8EADE49-CE90-4033-BAF1-586E919EB1D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8" name="Text Box 170">
          <a:extLst>
            <a:ext uri="{FF2B5EF4-FFF2-40B4-BE49-F238E27FC236}">
              <a16:creationId xmlns:a16="http://schemas.microsoft.com/office/drawing/2014/main" id="{3431565B-7635-4D1B-9C3B-E444F2989A2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49" name="Text Box 171">
          <a:extLst>
            <a:ext uri="{FF2B5EF4-FFF2-40B4-BE49-F238E27FC236}">
              <a16:creationId xmlns:a16="http://schemas.microsoft.com/office/drawing/2014/main" id="{F3C8A46F-5680-4AA5-B8D7-F315AB81848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0" name="Text Box 172">
          <a:extLst>
            <a:ext uri="{FF2B5EF4-FFF2-40B4-BE49-F238E27FC236}">
              <a16:creationId xmlns:a16="http://schemas.microsoft.com/office/drawing/2014/main" id="{64F389ED-56CD-464C-B2B3-926EAFFECD7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1" name="Text Box 173">
          <a:extLst>
            <a:ext uri="{FF2B5EF4-FFF2-40B4-BE49-F238E27FC236}">
              <a16:creationId xmlns:a16="http://schemas.microsoft.com/office/drawing/2014/main" id="{1B8D4008-4BB5-4E82-BDB8-A5E70475B1A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2" name="Text Box 174">
          <a:extLst>
            <a:ext uri="{FF2B5EF4-FFF2-40B4-BE49-F238E27FC236}">
              <a16:creationId xmlns:a16="http://schemas.microsoft.com/office/drawing/2014/main" id="{421D2CD7-9A83-4F39-A514-026CE83F192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3" name="Text Box 175">
          <a:extLst>
            <a:ext uri="{FF2B5EF4-FFF2-40B4-BE49-F238E27FC236}">
              <a16:creationId xmlns:a16="http://schemas.microsoft.com/office/drawing/2014/main" id="{CAA6A90F-D5B3-4F1E-B12F-36862BA543F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4" name="Text Box 176">
          <a:extLst>
            <a:ext uri="{FF2B5EF4-FFF2-40B4-BE49-F238E27FC236}">
              <a16:creationId xmlns:a16="http://schemas.microsoft.com/office/drawing/2014/main" id="{712D0CC5-A5E7-42B7-ACEA-7EDFDA2E571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5" name="Text Box 177">
          <a:extLst>
            <a:ext uri="{FF2B5EF4-FFF2-40B4-BE49-F238E27FC236}">
              <a16:creationId xmlns:a16="http://schemas.microsoft.com/office/drawing/2014/main" id="{CDAC1067-51C4-46BD-BBB6-E8CCBF283E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56" name="Text Box 178">
          <a:extLst>
            <a:ext uri="{FF2B5EF4-FFF2-40B4-BE49-F238E27FC236}">
              <a16:creationId xmlns:a16="http://schemas.microsoft.com/office/drawing/2014/main" id="{046937F1-2D73-478A-8861-E945220F992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7" name="Text Box 179">
          <a:extLst>
            <a:ext uri="{FF2B5EF4-FFF2-40B4-BE49-F238E27FC236}">
              <a16:creationId xmlns:a16="http://schemas.microsoft.com/office/drawing/2014/main" id="{5AF68ABD-EA18-4414-B66F-F18EA37BF0B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8" name="Text Box 180">
          <a:extLst>
            <a:ext uri="{FF2B5EF4-FFF2-40B4-BE49-F238E27FC236}">
              <a16:creationId xmlns:a16="http://schemas.microsoft.com/office/drawing/2014/main" id="{2543307B-38AC-485A-9635-18FD2DE6BAC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59" name="Text Box 181">
          <a:extLst>
            <a:ext uri="{FF2B5EF4-FFF2-40B4-BE49-F238E27FC236}">
              <a16:creationId xmlns:a16="http://schemas.microsoft.com/office/drawing/2014/main" id="{6722BC07-6018-4BD8-AD38-4E77B3B83B6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0" name="Text Box 182">
          <a:extLst>
            <a:ext uri="{FF2B5EF4-FFF2-40B4-BE49-F238E27FC236}">
              <a16:creationId xmlns:a16="http://schemas.microsoft.com/office/drawing/2014/main" id="{5F3B59A1-0F01-4627-B9BB-44AF1E4D2E6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1" name="Text Box 183">
          <a:extLst>
            <a:ext uri="{FF2B5EF4-FFF2-40B4-BE49-F238E27FC236}">
              <a16:creationId xmlns:a16="http://schemas.microsoft.com/office/drawing/2014/main" id="{1E35ECB4-BFF7-45A8-B63D-24075538BBC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2" name="Text Box 184">
          <a:extLst>
            <a:ext uri="{FF2B5EF4-FFF2-40B4-BE49-F238E27FC236}">
              <a16:creationId xmlns:a16="http://schemas.microsoft.com/office/drawing/2014/main" id="{C4D3C538-1E4E-43FF-A870-C415ACD7965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63" name="Text Box 185">
          <a:extLst>
            <a:ext uri="{FF2B5EF4-FFF2-40B4-BE49-F238E27FC236}">
              <a16:creationId xmlns:a16="http://schemas.microsoft.com/office/drawing/2014/main" id="{245FB506-901E-4FDF-A7F4-0556021231E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64" name="Text Box 186">
          <a:extLst>
            <a:ext uri="{FF2B5EF4-FFF2-40B4-BE49-F238E27FC236}">
              <a16:creationId xmlns:a16="http://schemas.microsoft.com/office/drawing/2014/main" id="{90F5569E-6460-4999-98C5-F85845FD78C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65" name="Text Box 187">
          <a:extLst>
            <a:ext uri="{FF2B5EF4-FFF2-40B4-BE49-F238E27FC236}">
              <a16:creationId xmlns:a16="http://schemas.microsoft.com/office/drawing/2014/main" id="{4B440DA0-09E3-4CF5-B046-BC464271463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6" name="Text Box 188">
          <a:extLst>
            <a:ext uri="{FF2B5EF4-FFF2-40B4-BE49-F238E27FC236}">
              <a16:creationId xmlns:a16="http://schemas.microsoft.com/office/drawing/2014/main" id="{9F265D89-ECEB-40A4-9909-FBFAB668359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7" name="Text Box 189">
          <a:extLst>
            <a:ext uri="{FF2B5EF4-FFF2-40B4-BE49-F238E27FC236}">
              <a16:creationId xmlns:a16="http://schemas.microsoft.com/office/drawing/2014/main" id="{7BFCDD7D-B210-4B40-BDEC-ACC8D525DFD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8" name="Text Box 190">
          <a:extLst>
            <a:ext uri="{FF2B5EF4-FFF2-40B4-BE49-F238E27FC236}">
              <a16:creationId xmlns:a16="http://schemas.microsoft.com/office/drawing/2014/main" id="{60C00029-CA01-4D29-BDEA-BC2CD834AD3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69" name="Text Box 191">
          <a:extLst>
            <a:ext uri="{FF2B5EF4-FFF2-40B4-BE49-F238E27FC236}">
              <a16:creationId xmlns:a16="http://schemas.microsoft.com/office/drawing/2014/main" id="{E8F7E792-63D7-4CAA-81C4-C180C2A55F4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0" name="Text Box 192">
          <a:extLst>
            <a:ext uri="{FF2B5EF4-FFF2-40B4-BE49-F238E27FC236}">
              <a16:creationId xmlns:a16="http://schemas.microsoft.com/office/drawing/2014/main" id="{241B093D-9A1E-4325-87F7-BE1707424FF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1" name="Text Box 194">
          <a:extLst>
            <a:ext uri="{FF2B5EF4-FFF2-40B4-BE49-F238E27FC236}">
              <a16:creationId xmlns:a16="http://schemas.microsoft.com/office/drawing/2014/main" id="{A238953E-862B-4F62-B5CF-4510AF878A5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2" name="Text Box 195">
          <a:extLst>
            <a:ext uri="{FF2B5EF4-FFF2-40B4-BE49-F238E27FC236}">
              <a16:creationId xmlns:a16="http://schemas.microsoft.com/office/drawing/2014/main" id="{ED9F18D0-A01E-46AD-BB74-DB06B01A43E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73" name="Text Box 2">
          <a:extLst>
            <a:ext uri="{FF2B5EF4-FFF2-40B4-BE49-F238E27FC236}">
              <a16:creationId xmlns:a16="http://schemas.microsoft.com/office/drawing/2014/main" id="{348DDC99-24F0-45ED-B400-E0AA38CF5C7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4" name="Text Box 3">
          <a:extLst>
            <a:ext uri="{FF2B5EF4-FFF2-40B4-BE49-F238E27FC236}">
              <a16:creationId xmlns:a16="http://schemas.microsoft.com/office/drawing/2014/main" id="{EBD8C1FF-9D05-443C-A1C3-ADBA67D224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5" name="Text Box 4">
          <a:extLst>
            <a:ext uri="{FF2B5EF4-FFF2-40B4-BE49-F238E27FC236}">
              <a16:creationId xmlns:a16="http://schemas.microsoft.com/office/drawing/2014/main" id="{690D9C54-498A-4E51-850C-585A81B0160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76" name="Text Box 5">
          <a:extLst>
            <a:ext uri="{FF2B5EF4-FFF2-40B4-BE49-F238E27FC236}">
              <a16:creationId xmlns:a16="http://schemas.microsoft.com/office/drawing/2014/main" id="{E6090F0F-E0A5-4F45-ACAB-779E8F53069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7" name="Text Box 6">
          <a:extLst>
            <a:ext uri="{FF2B5EF4-FFF2-40B4-BE49-F238E27FC236}">
              <a16:creationId xmlns:a16="http://schemas.microsoft.com/office/drawing/2014/main" id="{ED85E643-989B-4AEB-B82E-992604C08F5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8" name="Text Box 7">
          <a:extLst>
            <a:ext uri="{FF2B5EF4-FFF2-40B4-BE49-F238E27FC236}">
              <a16:creationId xmlns:a16="http://schemas.microsoft.com/office/drawing/2014/main" id="{5527C231-3941-40A2-94AF-4FA8BB0BB9E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79" name="Text Box 8">
          <a:extLst>
            <a:ext uri="{FF2B5EF4-FFF2-40B4-BE49-F238E27FC236}">
              <a16:creationId xmlns:a16="http://schemas.microsoft.com/office/drawing/2014/main" id="{5F7EEF34-5328-4A28-BD90-78461C02152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0" name="Text Box 9">
          <a:extLst>
            <a:ext uri="{FF2B5EF4-FFF2-40B4-BE49-F238E27FC236}">
              <a16:creationId xmlns:a16="http://schemas.microsoft.com/office/drawing/2014/main" id="{A34FC2B0-6B07-4C6E-913B-43D936AB6EF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1" name="Text Box 10">
          <a:extLst>
            <a:ext uri="{FF2B5EF4-FFF2-40B4-BE49-F238E27FC236}">
              <a16:creationId xmlns:a16="http://schemas.microsoft.com/office/drawing/2014/main" id="{414254C3-3711-41E3-8462-A3A40FCC90D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2" name="Text Box 11">
          <a:extLst>
            <a:ext uri="{FF2B5EF4-FFF2-40B4-BE49-F238E27FC236}">
              <a16:creationId xmlns:a16="http://schemas.microsoft.com/office/drawing/2014/main" id="{376A29E6-8743-4593-A2B0-CDEF209621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3" name="Text Box 12">
          <a:extLst>
            <a:ext uri="{FF2B5EF4-FFF2-40B4-BE49-F238E27FC236}">
              <a16:creationId xmlns:a16="http://schemas.microsoft.com/office/drawing/2014/main" id="{844961B7-09DC-4A6F-8A2A-AE1163EF6E0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4" name="Text Box 13">
          <a:extLst>
            <a:ext uri="{FF2B5EF4-FFF2-40B4-BE49-F238E27FC236}">
              <a16:creationId xmlns:a16="http://schemas.microsoft.com/office/drawing/2014/main" id="{E8E680D2-A0C8-49AB-A0BB-CCF3DD7F845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85" name="Text Box 14">
          <a:extLst>
            <a:ext uri="{FF2B5EF4-FFF2-40B4-BE49-F238E27FC236}">
              <a16:creationId xmlns:a16="http://schemas.microsoft.com/office/drawing/2014/main" id="{B888EAB4-E570-4436-8AF8-34FE7B675F9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86" name="Text Box 15">
          <a:extLst>
            <a:ext uri="{FF2B5EF4-FFF2-40B4-BE49-F238E27FC236}">
              <a16:creationId xmlns:a16="http://schemas.microsoft.com/office/drawing/2014/main" id="{3EDA62EA-4276-41F6-AB8F-366A83DA05D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87" name="Text Box 16">
          <a:extLst>
            <a:ext uri="{FF2B5EF4-FFF2-40B4-BE49-F238E27FC236}">
              <a16:creationId xmlns:a16="http://schemas.microsoft.com/office/drawing/2014/main" id="{7B501488-7076-4A70-85FA-B5C76187496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88" name="Text Box 17">
          <a:extLst>
            <a:ext uri="{FF2B5EF4-FFF2-40B4-BE49-F238E27FC236}">
              <a16:creationId xmlns:a16="http://schemas.microsoft.com/office/drawing/2014/main" id="{ABB4F01F-A4E0-4FDF-BE8E-EC9B620BEB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89" name="Text Box 18">
          <a:extLst>
            <a:ext uri="{FF2B5EF4-FFF2-40B4-BE49-F238E27FC236}">
              <a16:creationId xmlns:a16="http://schemas.microsoft.com/office/drawing/2014/main" id="{728B2152-CC0B-4D0F-979B-164E179DF738}"/>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990" name="Text Box 19">
          <a:extLst>
            <a:ext uri="{FF2B5EF4-FFF2-40B4-BE49-F238E27FC236}">
              <a16:creationId xmlns:a16="http://schemas.microsoft.com/office/drawing/2014/main" id="{3D14F310-237C-4AE6-B13B-DF3C409BF512}"/>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1" name="Text Box 20">
          <a:extLst>
            <a:ext uri="{FF2B5EF4-FFF2-40B4-BE49-F238E27FC236}">
              <a16:creationId xmlns:a16="http://schemas.microsoft.com/office/drawing/2014/main" id="{F1CAA640-1717-4B33-8F8D-0421F9A37AF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2" name="Text Box 21">
          <a:extLst>
            <a:ext uri="{FF2B5EF4-FFF2-40B4-BE49-F238E27FC236}">
              <a16:creationId xmlns:a16="http://schemas.microsoft.com/office/drawing/2014/main" id="{30CC33BF-1FAB-4FA4-B1C0-070D017EDD0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3" name="Text Box 22">
          <a:extLst>
            <a:ext uri="{FF2B5EF4-FFF2-40B4-BE49-F238E27FC236}">
              <a16:creationId xmlns:a16="http://schemas.microsoft.com/office/drawing/2014/main" id="{2B7E6270-ED3C-492D-B120-5BDA97D2FC3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94" name="Text Box 23">
          <a:extLst>
            <a:ext uri="{FF2B5EF4-FFF2-40B4-BE49-F238E27FC236}">
              <a16:creationId xmlns:a16="http://schemas.microsoft.com/office/drawing/2014/main" id="{A2FF0B3B-350E-4EBC-89E4-09BB6036666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95" name="Text Box 24">
          <a:extLst>
            <a:ext uri="{FF2B5EF4-FFF2-40B4-BE49-F238E27FC236}">
              <a16:creationId xmlns:a16="http://schemas.microsoft.com/office/drawing/2014/main" id="{45AA801B-161C-4E35-B2DF-4C229570A73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996" name="Text Box 25">
          <a:extLst>
            <a:ext uri="{FF2B5EF4-FFF2-40B4-BE49-F238E27FC236}">
              <a16:creationId xmlns:a16="http://schemas.microsoft.com/office/drawing/2014/main" id="{B7E0AC8A-7D46-4D6C-A3C3-49BA3F1E2B5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7" name="Text Box 26">
          <a:extLst>
            <a:ext uri="{FF2B5EF4-FFF2-40B4-BE49-F238E27FC236}">
              <a16:creationId xmlns:a16="http://schemas.microsoft.com/office/drawing/2014/main" id="{BA2FFDC4-E223-41FD-8A4A-64E4B72C6E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8" name="Text Box 27">
          <a:extLst>
            <a:ext uri="{FF2B5EF4-FFF2-40B4-BE49-F238E27FC236}">
              <a16:creationId xmlns:a16="http://schemas.microsoft.com/office/drawing/2014/main" id="{0917AB9F-FBCC-4FE3-85E0-2E6CAD0B0C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999" name="Text Box 28">
          <a:extLst>
            <a:ext uri="{FF2B5EF4-FFF2-40B4-BE49-F238E27FC236}">
              <a16:creationId xmlns:a16="http://schemas.microsoft.com/office/drawing/2014/main" id="{327F8CEE-BA65-47D9-9A69-1263CF098A1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0" name="Text Box 29">
          <a:extLst>
            <a:ext uri="{FF2B5EF4-FFF2-40B4-BE49-F238E27FC236}">
              <a16:creationId xmlns:a16="http://schemas.microsoft.com/office/drawing/2014/main" id="{942F58FE-A40A-4CE0-8B63-0302B0B6D61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1" name="Text Box 30">
          <a:extLst>
            <a:ext uri="{FF2B5EF4-FFF2-40B4-BE49-F238E27FC236}">
              <a16:creationId xmlns:a16="http://schemas.microsoft.com/office/drawing/2014/main" id="{7F193397-8E28-49CF-8D45-2C2A167942E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2" name="Text Box 31">
          <a:extLst>
            <a:ext uri="{FF2B5EF4-FFF2-40B4-BE49-F238E27FC236}">
              <a16:creationId xmlns:a16="http://schemas.microsoft.com/office/drawing/2014/main" id="{FD5984A8-1A60-41F2-8A13-E1D1BCD6DE6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3" name="Text Box 32">
          <a:extLst>
            <a:ext uri="{FF2B5EF4-FFF2-40B4-BE49-F238E27FC236}">
              <a16:creationId xmlns:a16="http://schemas.microsoft.com/office/drawing/2014/main" id="{9B4D1F26-299C-42CD-BB5D-1D66D9FC7C9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4" name="Text Box 33">
          <a:extLst>
            <a:ext uri="{FF2B5EF4-FFF2-40B4-BE49-F238E27FC236}">
              <a16:creationId xmlns:a16="http://schemas.microsoft.com/office/drawing/2014/main" id="{7CF6E6C5-548C-4AC2-A121-8FE9F76B5BE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5" name="Text Box 34">
          <a:extLst>
            <a:ext uri="{FF2B5EF4-FFF2-40B4-BE49-F238E27FC236}">
              <a16:creationId xmlns:a16="http://schemas.microsoft.com/office/drawing/2014/main" id="{BBC4B1C7-F51E-4038-A34F-D03806D5B3C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6" name="Text Box 35">
          <a:extLst>
            <a:ext uri="{FF2B5EF4-FFF2-40B4-BE49-F238E27FC236}">
              <a16:creationId xmlns:a16="http://schemas.microsoft.com/office/drawing/2014/main" id="{BDBCE5D1-E5DE-4BA5-9A12-38F2C6ACE56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7" name="Text Box 36">
          <a:extLst>
            <a:ext uri="{FF2B5EF4-FFF2-40B4-BE49-F238E27FC236}">
              <a16:creationId xmlns:a16="http://schemas.microsoft.com/office/drawing/2014/main" id="{88D9076C-511A-49A3-A4D2-8C63C6A521F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08" name="Text Box 37">
          <a:extLst>
            <a:ext uri="{FF2B5EF4-FFF2-40B4-BE49-F238E27FC236}">
              <a16:creationId xmlns:a16="http://schemas.microsoft.com/office/drawing/2014/main" id="{3504A026-882D-4F3B-B915-2CBEC7F2BA6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09" name="Text Box 38">
          <a:extLst>
            <a:ext uri="{FF2B5EF4-FFF2-40B4-BE49-F238E27FC236}">
              <a16:creationId xmlns:a16="http://schemas.microsoft.com/office/drawing/2014/main" id="{90EA56A2-72E2-450B-A7A4-360D90B40A1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0" name="Text Box 39">
          <a:extLst>
            <a:ext uri="{FF2B5EF4-FFF2-40B4-BE49-F238E27FC236}">
              <a16:creationId xmlns:a16="http://schemas.microsoft.com/office/drawing/2014/main" id="{AD358E8E-DFB9-4ADD-931B-47DD5A2B705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1" name="Text Box 40">
          <a:extLst>
            <a:ext uri="{FF2B5EF4-FFF2-40B4-BE49-F238E27FC236}">
              <a16:creationId xmlns:a16="http://schemas.microsoft.com/office/drawing/2014/main" id="{3FEC3C84-F0E7-47AE-BA46-453A1DE4D0D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2" name="Text Box 41">
          <a:extLst>
            <a:ext uri="{FF2B5EF4-FFF2-40B4-BE49-F238E27FC236}">
              <a16:creationId xmlns:a16="http://schemas.microsoft.com/office/drawing/2014/main" id="{8E74A1F1-5BDC-45B5-BA60-E7853AD49A5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3" name="Text Box 42">
          <a:extLst>
            <a:ext uri="{FF2B5EF4-FFF2-40B4-BE49-F238E27FC236}">
              <a16:creationId xmlns:a16="http://schemas.microsoft.com/office/drawing/2014/main" id="{14CA7D44-9DF2-4ED8-B9D2-B9424FE2DF9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4" name="Text Box 43">
          <a:extLst>
            <a:ext uri="{FF2B5EF4-FFF2-40B4-BE49-F238E27FC236}">
              <a16:creationId xmlns:a16="http://schemas.microsoft.com/office/drawing/2014/main" id="{EFAD410D-0FB2-4A02-B3F5-02C26EA6DD7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5" name="Text Box 44">
          <a:extLst>
            <a:ext uri="{FF2B5EF4-FFF2-40B4-BE49-F238E27FC236}">
              <a16:creationId xmlns:a16="http://schemas.microsoft.com/office/drawing/2014/main" id="{C84EB5AB-A984-46A8-93EC-233D7DBD7B8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6" name="Text Box 45">
          <a:extLst>
            <a:ext uri="{FF2B5EF4-FFF2-40B4-BE49-F238E27FC236}">
              <a16:creationId xmlns:a16="http://schemas.microsoft.com/office/drawing/2014/main" id="{EC51E622-525B-40DE-BF3C-2BF1B5FC163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17" name="Text Box 46">
          <a:extLst>
            <a:ext uri="{FF2B5EF4-FFF2-40B4-BE49-F238E27FC236}">
              <a16:creationId xmlns:a16="http://schemas.microsoft.com/office/drawing/2014/main" id="{D202DC45-9185-4270-9894-0CC9D312AEB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8" name="Text Box 47">
          <a:extLst>
            <a:ext uri="{FF2B5EF4-FFF2-40B4-BE49-F238E27FC236}">
              <a16:creationId xmlns:a16="http://schemas.microsoft.com/office/drawing/2014/main" id="{BE2F9C1F-FD84-4CEE-B71D-7EE9B6A4668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19" name="Text Box 48">
          <a:extLst>
            <a:ext uri="{FF2B5EF4-FFF2-40B4-BE49-F238E27FC236}">
              <a16:creationId xmlns:a16="http://schemas.microsoft.com/office/drawing/2014/main" id="{E215064F-4520-4940-93FB-B942F613904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0" name="Text Box 49">
          <a:extLst>
            <a:ext uri="{FF2B5EF4-FFF2-40B4-BE49-F238E27FC236}">
              <a16:creationId xmlns:a16="http://schemas.microsoft.com/office/drawing/2014/main" id="{55DAF283-3E27-47BE-9C99-456818074EA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21" name="Text Box 50">
          <a:extLst>
            <a:ext uri="{FF2B5EF4-FFF2-40B4-BE49-F238E27FC236}">
              <a16:creationId xmlns:a16="http://schemas.microsoft.com/office/drawing/2014/main" id="{657AED9C-4740-4209-9DFF-6AC4323F7B34}"/>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22" name="Text Box 51">
          <a:extLst>
            <a:ext uri="{FF2B5EF4-FFF2-40B4-BE49-F238E27FC236}">
              <a16:creationId xmlns:a16="http://schemas.microsoft.com/office/drawing/2014/main" id="{8E8C1AE4-9C05-40E0-86C3-D6D8123BC94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3" name="Text Box 52">
          <a:extLst>
            <a:ext uri="{FF2B5EF4-FFF2-40B4-BE49-F238E27FC236}">
              <a16:creationId xmlns:a16="http://schemas.microsoft.com/office/drawing/2014/main" id="{7F4123AE-F041-422E-8009-08F9F1A8E49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4" name="Text Box 53">
          <a:extLst>
            <a:ext uri="{FF2B5EF4-FFF2-40B4-BE49-F238E27FC236}">
              <a16:creationId xmlns:a16="http://schemas.microsoft.com/office/drawing/2014/main" id="{FDE9E9A1-562F-4FF0-B309-CF5AFC0564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5" name="Text Box 54">
          <a:extLst>
            <a:ext uri="{FF2B5EF4-FFF2-40B4-BE49-F238E27FC236}">
              <a16:creationId xmlns:a16="http://schemas.microsoft.com/office/drawing/2014/main" id="{4BEE27B8-260F-48D6-BCE1-5AE25DDCCE5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6" name="Text Box 55">
          <a:extLst>
            <a:ext uri="{FF2B5EF4-FFF2-40B4-BE49-F238E27FC236}">
              <a16:creationId xmlns:a16="http://schemas.microsoft.com/office/drawing/2014/main" id="{E9CECD9A-8097-493F-8C90-C7A1FC9C98E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7" name="Text Box 56">
          <a:extLst>
            <a:ext uri="{FF2B5EF4-FFF2-40B4-BE49-F238E27FC236}">
              <a16:creationId xmlns:a16="http://schemas.microsoft.com/office/drawing/2014/main" id="{07651D02-4A63-41E7-8FA5-895BD1A462E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28" name="Text Box 57">
          <a:extLst>
            <a:ext uri="{FF2B5EF4-FFF2-40B4-BE49-F238E27FC236}">
              <a16:creationId xmlns:a16="http://schemas.microsoft.com/office/drawing/2014/main" id="{87A6BFB1-2B8D-47A2-8D70-2D444BB52E6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29" name="Text Box 58">
          <a:extLst>
            <a:ext uri="{FF2B5EF4-FFF2-40B4-BE49-F238E27FC236}">
              <a16:creationId xmlns:a16="http://schemas.microsoft.com/office/drawing/2014/main" id="{C8250874-6740-4684-B0A2-1685B2E8E6E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0" name="Text Box 59">
          <a:extLst>
            <a:ext uri="{FF2B5EF4-FFF2-40B4-BE49-F238E27FC236}">
              <a16:creationId xmlns:a16="http://schemas.microsoft.com/office/drawing/2014/main" id="{88D271D5-CE3A-4446-97F4-C7F852AB1DC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1" name="Text Box 60">
          <a:extLst>
            <a:ext uri="{FF2B5EF4-FFF2-40B4-BE49-F238E27FC236}">
              <a16:creationId xmlns:a16="http://schemas.microsoft.com/office/drawing/2014/main" id="{83AB911B-A720-431B-9CA1-ED821A88BB3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2" name="Text Box 61">
          <a:extLst>
            <a:ext uri="{FF2B5EF4-FFF2-40B4-BE49-F238E27FC236}">
              <a16:creationId xmlns:a16="http://schemas.microsoft.com/office/drawing/2014/main" id="{BC319EE0-FB41-4D72-BA60-AEF7E530078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3" name="Text Box 62">
          <a:extLst>
            <a:ext uri="{FF2B5EF4-FFF2-40B4-BE49-F238E27FC236}">
              <a16:creationId xmlns:a16="http://schemas.microsoft.com/office/drawing/2014/main" id="{6A748DC2-B127-4341-94A6-1DFB76C914A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34" name="Text Box 63">
          <a:extLst>
            <a:ext uri="{FF2B5EF4-FFF2-40B4-BE49-F238E27FC236}">
              <a16:creationId xmlns:a16="http://schemas.microsoft.com/office/drawing/2014/main" id="{EFE611AC-673D-43BB-9FCF-667F5792F56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35" name="Text Box 64">
          <a:extLst>
            <a:ext uri="{FF2B5EF4-FFF2-40B4-BE49-F238E27FC236}">
              <a16:creationId xmlns:a16="http://schemas.microsoft.com/office/drawing/2014/main" id="{2D11B861-F097-4374-8124-122A31134D5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36" name="Text Box 65">
          <a:extLst>
            <a:ext uri="{FF2B5EF4-FFF2-40B4-BE49-F238E27FC236}">
              <a16:creationId xmlns:a16="http://schemas.microsoft.com/office/drawing/2014/main" id="{D54723B3-8552-44A8-8C22-4CA9226E3C5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37" name="Text Box 66">
          <a:extLst>
            <a:ext uri="{FF2B5EF4-FFF2-40B4-BE49-F238E27FC236}">
              <a16:creationId xmlns:a16="http://schemas.microsoft.com/office/drawing/2014/main" id="{5676D13A-90C5-45FE-B6EA-605A78F40DD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38" name="Text Box 67">
          <a:extLst>
            <a:ext uri="{FF2B5EF4-FFF2-40B4-BE49-F238E27FC236}">
              <a16:creationId xmlns:a16="http://schemas.microsoft.com/office/drawing/2014/main" id="{3893B5C4-0531-4684-BE07-0CDA956A87C1}"/>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39" name="Text Box 68">
          <a:extLst>
            <a:ext uri="{FF2B5EF4-FFF2-40B4-BE49-F238E27FC236}">
              <a16:creationId xmlns:a16="http://schemas.microsoft.com/office/drawing/2014/main" id="{3AC0989E-6F9F-4854-8CD3-A1077D25BBB8}"/>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0" name="Text Box 69">
          <a:extLst>
            <a:ext uri="{FF2B5EF4-FFF2-40B4-BE49-F238E27FC236}">
              <a16:creationId xmlns:a16="http://schemas.microsoft.com/office/drawing/2014/main" id="{DA6C438D-C6FF-4D10-A4E6-B4E9409C03F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1" name="Text Box 70">
          <a:extLst>
            <a:ext uri="{FF2B5EF4-FFF2-40B4-BE49-F238E27FC236}">
              <a16:creationId xmlns:a16="http://schemas.microsoft.com/office/drawing/2014/main" id="{2AE774C4-F3DE-439A-9EF0-5267B8656A6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2" name="Text Box 71">
          <a:extLst>
            <a:ext uri="{FF2B5EF4-FFF2-40B4-BE49-F238E27FC236}">
              <a16:creationId xmlns:a16="http://schemas.microsoft.com/office/drawing/2014/main" id="{FD798919-625F-431F-B318-372FE6B7A87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43" name="Text Box 72">
          <a:extLst>
            <a:ext uri="{FF2B5EF4-FFF2-40B4-BE49-F238E27FC236}">
              <a16:creationId xmlns:a16="http://schemas.microsoft.com/office/drawing/2014/main" id="{3EA8CE90-BC9D-4858-B621-41D8451453A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44" name="Text Box 73">
          <a:extLst>
            <a:ext uri="{FF2B5EF4-FFF2-40B4-BE49-F238E27FC236}">
              <a16:creationId xmlns:a16="http://schemas.microsoft.com/office/drawing/2014/main" id="{1F4BCAD0-9634-49B9-86F7-A3F6E242021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45" name="Text Box 74">
          <a:extLst>
            <a:ext uri="{FF2B5EF4-FFF2-40B4-BE49-F238E27FC236}">
              <a16:creationId xmlns:a16="http://schemas.microsoft.com/office/drawing/2014/main" id="{522B2992-2D4E-4E21-ABFE-032298E4990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6" name="Text Box 75">
          <a:extLst>
            <a:ext uri="{FF2B5EF4-FFF2-40B4-BE49-F238E27FC236}">
              <a16:creationId xmlns:a16="http://schemas.microsoft.com/office/drawing/2014/main" id="{6CBEEC74-647E-444C-9FE2-EB8623A220F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7" name="Text Box 76">
          <a:extLst>
            <a:ext uri="{FF2B5EF4-FFF2-40B4-BE49-F238E27FC236}">
              <a16:creationId xmlns:a16="http://schemas.microsoft.com/office/drawing/2014/main" id="{80FEFFE7-6633-4D1A-939B-A8351AF4EF0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8" name="Text Box 77">
          <a:extLst>
            <a:ext uri="{FF2B5EF4-FFF2-40B4-BE49-F238E27FC236}">
              <a16:creationId xmlns:a16="http://schemas.microsoft.com/office/drawing/2014/main" id="{894A1CB0-0805-4A5F-9365-425C90243F4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49" name="Text Box 78">
          <a:extLst>
            <a:ext uri="{FF2B5EF4-FFF2-40B4-BE49-F238E27FC236}">
              <a16:creationId xmlns:a16="http://schemas.microsoft.com/office/drawing/2014/main" id="{B6C27CDC-5875-41A7-A2A7-7ED17D423CD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0" name="Text Box 79">
          <a:extLst>
            <a:ext uri="{FF2B5EF4-FFF2-40B4-BE49-F238E27FC236}">
              <a16:creationId xmlns:a16="http://schemas.microsoft.com/office/drawing/2014/main" id="{FFF2C878-EB0E-49FC-9550-8FF884E84BC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1" name="Text Box 80">
          <a:extLst>
            <a:ext uri="{FF2B5EF4-FFF2-40B4-BE49-F238E27FC236}">
              <a16:creationId xmlns:a16="http://schemas.microsoft.com/office/drawing/2014/main" id="{9C090AAA-EBBC-4B59-A1F5-FCD6C4E5831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2" name="Text Box 81">
          <a:extLst>
            <a:ext uri="{FF2B5EF4-FFF2-40B4-BE49-F238E27FC236}">
              <a16:creationId xmlns:a16="http://schemas.microsoft.com/office/drawing/2014/main" id="{706BD3A5-3D5E-40D2-8FC3-C53AC18E2EF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3" name="Text Box 82">
          <a:extLst>
            <a:ext uri="{FF2B5EF4-FFF2-40B4-BE49-F238E27FC236}">
              <a16:creationId xmlns:a16="http://schemas.microsoft.com/office/drawing/2014/main" id="{AC6860D3-B708-4328-883A-D70CA11407A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4" name="Text Box 83">
          <a:extLst>
            <a:ext uri="{FF2B5EF4-FFF2-40B4-BE49-F238E27FC236}">
              <a16:creationId xmlns:a16="http://schemas.microsoft.com/office/drawing/2014/main" id="{5ABC13B8-35D1-4897-9059-A4C4687A7BC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5" name="Text Box 84">
          <a:extLst>
            <a:ext uri="{FF2B5EF4-FFF2-40B4-BE49-F238E27FC236}">
              <a16:creationId xmlns:a16="http://schemas.microsoft.com/office/drawing/2014/main" id="{C681A487-AC17-4DA6-A31F-833D87CF114E}"/>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6" name="Text Box 85">
          <a:extLst>
            <a:ext uri="{FF2B5EF4-FFF2-40B4-BE49-F238E27FC236}">
              <a16:creationId xmlns:a16="http://schemas.microsoft.com/office/drawing/2014/main" id="{F7EDDBE6-A355-4B09-852F-05D1A1255F0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57" name="Text Box 86">
          <a:extLst>
            <a:ext uri="{FF2B5EF4-FFF2-40B4-BE49-F238E27FC236}">
              <a16:creationId xmlns:a16="http://schemas.microsoft.com/office/drawing/2014/main" id="{058B33F6-7A7A-48A7-9BA0-F172DBC15B4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8" name="Text Box 87">
          <a:extLst>
            <a:ext uri="{FF2B5EF4-FFF2-40B4-BE49-F238E27FC236}">
              <a16:creationId xmlns:a16="http://schemas.microsoft.com/office/drawing/2014/main" id="{8F14D924-695E-4E4A-AA12-EC7AB8D4BD0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59" name="Text Box 88">
          <a:extLst>
            <a:ext uri="{FF2B5EF4-FFF2-40B4-BE49-F238E27FC236}">
              <a16:creationId xmlns:a16="http://schemas.microsoft.com/office/drawing/2014/main" id="{1E91FD7C-486D-44C1-ABE3-9BA3A44F1B4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0" name="Text Box 89">
          <a:extLst>
            <a:ext uri="{FF2B5EF4-FFF2-40B4-BE49-F238E27FC236}">
              <a16:creationId xmlns:a16="http://schemas.microsoft.com/office/drawing/2014/main" id="{E721EB02-F18F-48C8-B815-15821DE323E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1" name="Text Box 90">
          <a:extLst>
            <a:ext uri="{FF2B5EF4-FFF2-40B4-BE49-F238E27FC236}">
              <a16:creationId xmlns:a16="http://schemas.microsoft.com/office/drawing/2014/main" id="{79F614D4-5F16-4659-B89C-FA2D9E719C1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2" name="Text Box 91">
          <a:extLst>
            <a:ext uri="{FF2B5EF4-FFF2-40B4-BE49-F238E27FC236}">
              <a16:creationId xmlns:a16="http://schemas.microsoft.com/office/drawing/2014/main" id="{5DDA19DA-1EC7-4510-A2E8-5A028B0C108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3" name="Text Box 92">
          <a:extLst>
            <a:ext uri="{FF2B5EF4-FFF2-40B4-BE49-F238E27FC236}">
              <a16:creationId xmlns:a16="http://schemas.microsoft.com/office/drawing/2014/main" id="{F55E52FB-562E-4AA1-97E2-DB8EF221578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4" name="Text Box 93">
          <a:extLst>
            <a:ext uri="{FF2B5EF4-FFF2-40B4-BE49-F238E27FC236}">
              <a16:creationId xmlns:a16="http://schemas.microsoft.com/office/drawing/2014/main" id="{24C34DEF-864B-4D42-9413-6D1BCF257A4B}"/>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5" name="Text Box 94">
          <a:extLst>
            <a:ext uri="{FF2B5EF4-FFF2-40B4-BE49-F238E27FC236}">
              <a16:creationId xmlns:a16="http://schemas.microsoft.com/office/drawing/2014/main" id="{F5964DEB-906F-4031-A2D6-36BCA79309D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66" name="Text Box 95">
          <a:extLst>
            <a:ext uri="{FF2B5EF4-FFF2-40B4-BE49-F238E27FC236}">
              <a16:creationId xmlns:a16="http://schemas.microsoft.com/office/drawing/2014/main" id="{4E6EDA24-82F7-4A52-8CEE-BFC1A8D951E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7" name="Text Box 96">
          <a:extLst>
            <a:ext uri="{FF2B5EF4-FFF2-40B4-BE49-F238E27FC236}">
              <a16:creationId xmlns:a16="http://schemas.microsoft.com/office/drawing/2014/main" id="{86A703FA-186A-4DEB-809F-A893BB0E68C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8" name="Text Box 97">
          <a:extLst>
            <a:ext uri="{FF2B5EF4-FFF2-40B4-BE49-F238E27FC236}">
              <a16:creationId xmlns:a16="http://schemas.microsoft.com/office/drawing/2014/main" id="{A20CC5B6-1C20-416C-AD47-E812330CD14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69" name="Text Box 98">
          <a:extLst>
            <a:ext uri="{FF2B5EF4-FFF2-40B4-BE49-F238E27FC236}">
              <a16:creationId xmlns:a16="http://schemas.microsoft.com/office/drawing/2014/main" id="{B02B9915-C0DE-4A62-9B40-96E8D8F6587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70" name="Text Box 99">
          <a:extLst>
            <a:ext uri="{FF2B5EF4-FFF2-40B4-BE49-F238E27FC236}">
              <a16:creationId xmlns:a16="http://schemas.microsoft.com/office/drawing/2014/main" id="{6D69D357-7FBB-41E4-88CB-DA26A56CC0AB}"/>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71" name="Text Box 100">
          <a:extLst>
            <a:ext uri="{FF2B5EF4-FFF2-40B4-BE49-F238E27FC236}">
              <a16:creationId xmlns:a16="http://schemas.microsoft.com/office/drawing/2014/main" id="{1D325D73-055D-4365-AC09-4E28BDC0F36E}"/>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2" name="Text Box 101">
          <a:extLst>
            <a:ext uri="{FF2B5EF4-FFF2-40B4-BE49-F238E27FC236}">
              <a16:creationId xmlns:a16="http://schemas.microsoft.com/office/drawing/2014/main" id="{B67E2E98-7C68-4AFC-9EE7-92DB655CF87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3" name="Text Box 102">
          <a:extLst>
            <a:ext uri="{FF2B5EF4-FFF2-40B4-BE49-F238E27FC236}">
              <a16:creationId xmlns:a16="http://schemas.microsoft.com/office/drawing/2014/main" id="{4C353F92-B798-43B8-A919-44B44961548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4" name="Text Box 103">
          <a:extLst>
            <a:ext uri="{FF2B5EF4-FFF2-40B4-BE49-F238E27FC236}">
              <a16:creationId xmlns:a16="http://schemas.microsoft.com/office/drawing/2014/main" id="{08BE16C2-3F90-4011-B2E6-B405B6A50EBA}"/>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75" name="Text Box 104">
          <a:extLst>
            <a:ext uri="{FF2B5EF4-FFF2-40B4-BE49-F238E27FC236}">
              <a16:creationId xmlns:a16="http://schemas.microsoft.com/office/drawing/2014/main" id="{A9CD3347-5A06-439E-9704-A8A30737B6C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76" name="Text Box 105">
          <a:extLst>
            <a:ext uri="{FF2B5EF4-FFF2-40B4-BE49-F238E27FC236}">
              <a16:creationId xmlns:a16="http://schemas.microsoft.com/office/drawing/2014/main" id="{EDB0D21E-4C88-4999-94E4-FF503F48369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77" name="Text Box 106">
          <a:extLst>
            <a:ext uri="{FF2B5EF4-FFF2-40B4-BE49-F238E27FC236}">
              <a16:creationId xmlns:a16="http://schemas.microsoft.com/office/drawing/2014/main" id="{F0BEADCB-CFC5-45BB-B588-04EF1C54E8A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8" name="Text Box 107">
          <a:extLst>
            <a:ext uri="{FF2B5EF4-FFF2-40B4-BE49-F238E27FC236}">
              <a16:creationId xmlns:a16="http://schemas.microsoft.com/office/drawing/2014/main" id="{FAB14153-6D78-4932-9D95-A6776284085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79" name="Text Box 108">
          <a:extLst>
            <a:ext uri="{FF2B5EF4-FFF2-40B4-BE49-F238E27FC236}">
              <a16:creationId xmlns:a16="http://schemas.microsoft.com/office/drawing/2014/main" id="{2F62E269-DBC8-4174-B531-EB155E7C4E3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0" name="Text Box 109">
          <a:extLst>
            <a:ext uri="{FF2B5EF4-FFF2-40B4-BE49-F238E27FC236}">
              <a16:creationId xmlns:a16="http://schemas.microsoft.com/office/drawing/2014/main" id="{09F4EFBC-C67D-4CC2-A183-5E085088C4D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1" name="Text Box 110">
          <a:extLst>
            <a:ext uri="{FF2B5EF4-FFF2-40B4-BE49-F238E27FC236}">
              <a16:creationId xmlns:a16="http://schemas.microsoft.com/office/drawing/2014/main" id="{F52F9EA7-E2F5-452C-9EE2-14D6DCEBABE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2" name="Text Box 111">
          <a:extLst>
            <a:ext uri="{FF2B5EF4-FFF2-40B4-BE49-F238E27FC236}">
              <a16:creationId xmlns:a16="http://schemas.microsoft.com/office/drawing/2014/main" id="{F79D57E2-9944-40F9-B712-32BF89BD004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3" name="Text Box 112">
          <a:extLst>
            <a:ext uri="{FF2B5EF4-FFF2-40B4-BE49-F238E27FC236}">
              <a16:creationId xmlns:a16="http://schemas.microsoft.com/office/drawing/2014/main" id="{2D129ED4-4C9B-496A-A7B2-8A7F7A10472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84" name="Text Box 113">
          <a:extLst>
            <a:ext uri="{FF2B5EF4-FFF2-40B4-BE49-F238E27FC236}">
              <a16:creationId xmlns:a16="http://schemas.microsoft.com/office/drawing/2014/main" id="{C2710A00-2094-40F7-B1AE-E19714B70A3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85" name="Text Box 114">
          <a:extLst>
            <a:ext uri="{FF2B5EF4-FFF2-40B4-BE49-F238E27FC236}">
              <a16:creationId xmlns:a16="http://schemas.microsoft.com/office/drawing/2014/main" id="{FB9AF8E6-5237-415B-9A01-F50A66DE68E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86" name="Text Box 115">
          <a:extLst>
            <a:ext uri="{FF2B5EF4-FFF2-40B4-BE49-F238E27FC236}">
              <a16:creationId xmlns:a16="http://schemas.microsoft.com/office/drawing/2014/main" id="{4DEEBF44-10C4-4732-82B6-231F2484324D}"/>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87" name="Text Box 116">
          <a:extLst>
            <a:ext uri="{FF2B5EF4-FFF2-40B4-BE49-F238E27FC236}">
              <a16:creationId xmlns:a16="http://schemas.microsoft.com/office/drawing/2014/main" id="{AF27FDC3-3D88-40DD-AA7E-A64C8C28D8AD}"/>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088" name="Text Box 117">
          <a:extLst>
            <a:ext uri="{FF2B5EF4-FFF2-40B4-BE49-F238E27FC236}">
              <a16:creationId xmlns:a16="http://schemas.microsoft.com/office/drawing/2014/main" id="{159F517C-7A63-4D7F-84AA-71ECAD706347}"/>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89" name="Text Box 118">
          <a:extLst>
            <a:ext uri="{FF2B5EF4-FFF2-40B4-BE49-F238E27FC236}">
              <a16:creationId xmlns:a16="http://schemas.microsoft.com/office/drawing/2014/main" id="{FF5FE077-2BF2-4766-8F8C-D1DDCE4F707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0" name="Text Box 119">
          <a:extLst>
            <a:ext uri="{FF2B5EF4-FFF2-40B4-BE49-F238E27FC236}">
              <a16:creationId xmlns:a16="http://schemas.microsoft.com/office/drawing/2014/main" id="{C6CA0CFE-CC93-4495-9618-139D6A0A92B0}"/>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1" name="Text Box 120">
          <a:extLst>
            <a:ext uri="{FF2B5EF4-FFF2-40B4-BE49-F238E27FC236}">
              <a16:creationId xmlns:a16="http://schemas.microsoft.com/office/drawing/2014/main" id="{9E470325-9824-4BBA-B352-D7A8B4B6F0E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92" name="Text Box 121">
          <a:extLst>
            <a:ext uri="{FF2B5EF4-FFF2-40B4-BE49-F238E27FC236}">
              <a16:creationId xmlns:a16="http://schemas.microsoft.com/office/drawing/2014/main" id="{F59160BF-AA28-459A-A547-69DD5392B70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93" name="Text Box 122">
          <a:extLst>
            <a:ext uri="{FF2B5EF4-FFF2-40B4-BE49-F238E27FC236}">
              <a16:creationId xmlns:a16="http://schemas.microsoft.com/office/drawing/2014/main" id="{11E3AADB-032C-49B3-A5C3-8588047F561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094" name="Text Box 123">
          <a:extLst>
            <a:ext uri="{FF2B5EF4-FFF2-40B4-BE49-F238E27FC236}">
              <a16:creationId xmlns:a16="http://schemas.microsoft.com/office/drawing/2014/main" id="{8415D86A-0F34-4F51-8FD6-191BA4530438}"/>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5" name="Text Box 124">
          <a:extLst>
            <a:ext uri="{FF2B5EF4-FFF2-40B4-BE49-F238E27FC236}">
              <a16:creationId xmlns:a16="http://schemas.microsoft.com/office/drawing/2014/main" id="{85527B13-B054-45B1-BBA9-C8EB57EF307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6" name="Text Box 125">
          <a:extLst>
            <a:ext uri="{FF2B5EF4-FFF2-40B4-BE49-F238E27FC236}">
              <a16:creationId xmlns:a16="http://schemas.microsoft.com/office/drawing/2014/main" id="{F5399B7E-9ED0-48EE-883E-A0364514B45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7" name="Text Box 126">
          <a:extLst>
            <a:ext uri="{FF2B5EF4-FFF2-40B4-BE49-F238E27FC236}">
              <a16:creationId xmlns:a16="http://schemas.microsoft.com/office/drawing/2014/main" id="{8C0AADF3-07F8-48CD-8988-06612DCC466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8" name="Text Box 127">
          <a:extLst>
            <a:ext uri="{FF2B5EF4-FFF2-40B4-BE49-F238E27FC236}">
              <a16:creationId xmlns:a16="http://schemas.microsoft.com/office/drawing/2014/main" id="{869D04B8-5298-41E7-8104-65318C32B82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099" name="Text Box 128">
          <a:extLst>
            <a:ext uri="{FF2B5EF4-FFF2-40B4-BE49-F238E27FC236}">
              <a16:creationId xmlns:a16="http://schemas.microsoft.com/office/drawing/2014/main" id="{F5CE3A84-103E-428E-8241-A0351445E744}"/>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0" name="Text Box 129">
          <a:extLst>
            <a:ext uri="{FF2B5EF4-FFF2-40B4-BE49-F238E27FC236}">
              <a16:creationId xmlns:a16="http://schemas.microsoft.com/office/drawing/2014/main" id="{E2EB5406-180A-4176-BC03-BDF72636E92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1" name="Text Box 130">
          <a:extLst>
            <a:ext uri="{FF2B5EF4-FFF2-40B4-BE49-F238E27FC236}">
              <a16:creationId xmlns:a16="http://schemas.microsoft.com/office/drawing/2014/main" id="{FF9CB9AC-89DD-4E8C-B1D4-63C527A583A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2" name="Text Box 131">
          <a:extLst>
            <a:ext uri="{FF2B5EF4-FFF2-40B4-BE49-F238E27FC236}">
              <a16:creationId xmlns:a16="http://schemas.microsoft.com/office/drawing/2014/main" id="{17152E92-7AD9-45BC-BA7D-4336588C486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3" name="Text Box 132">
          <a:extLst>
            <a:ext uri="{FF2B5EF4-FFF2-40B4-BE49-F238E27FC236}">
              <a16:creationId xmlns:a16="http://schemas.microsoft.com/office/drawing/2014/main" id="{E1880B52-0CF3-433B-96DC-34581CF14D06}"/>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4" name="Text Box 133">
          <a:extLst>
            <a:ext uri="{FF2B5EF4-FFF2-40B4-BE49-F238E27FC236}">
              <a16:creationId xmlns:a16="http://schemas.microsoft.com/office/drawing/2014/main" id="{EA453935-4799-4402-9B1D-12479554E8C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5" name="Text Box 134">
          <a:extLst>
            <a:ext uri="{FF2B5EF4-FFF2-40B4-BE49-F238E27FC236}">
              <a16:creationId xmlns:a16="http://schemas.microsoft.com/office/drawing/2014/main" id="{A6B176EA-E099-40CE-9F08-D97D4162E95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06" name="Text Box 135">
          <a:extLst>
            <a:ext uri="{FF2B5EF4-FFF2-40B4-BE49-F238E27FC236}">
              <a16:creationId xmlns:a16="http://schemas.microsoft.com/office/drawing/2014/main" id="{5ABE1F8B-4C8B-45FD-B5D0-090C917B893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7" name="Text Box 136">
          <a:extLst>
            <a:ext uri="{FF2B5EF4-FFF2-40B4-BE49-F238E27FC236}">
              <a16:creationId xmlns:a16="http://schemas.microsoft.com/office/drawing/2014/main" id="{3CC8CB0F-2286-4BB6-BF81-921B1312D63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8" name="Text Box 137">
          <a:extLst>
            <a:ext uri="{FF2B5EF4-FFF2-40B4-BE49-F238E27FC236}">
              <a16:creationId xmlns:a16="http://schemas.microsoft.com/office/drawing/2014/main" id="{4B3EDBCC-A35B-4162-A7F2-41F62CD6564C}"/>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09" name="Text Box 138">
          <a:extLst>
            <a:ext uri="{FF2B5EF4-FFF2-40B4-BE49-F238E27FC236}">
              <a16:creationId xmlns:a16="http://schemas.microsoft.com/office/drawing/2014/main" id="{A01B3A9D-1CB9-42BD-9DCF-86A9206EA89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0" name="Text Box 139">
          <a:extLst>
            <a:ext uri="{FF2B5EF4-FFF2-40B4-BE49-F238E27FC236}">
              <a16:creationId xmlns:a16="http://schemas.microsoft.com/office/drawing/2014/main" id="{80055840-6631-4315-A4CF-96B8DA6F1A9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1" name="Text Box 140">
          <a:extLst>
            <a:ext uri="{FF2B5EF4-FFF2-40B4-BE49-F238E27FC236}">
              <a16:creationId xmlns:a16="http://schemas.microsoft.com/office/drawing/2014/main" id="{15C2958E-81A9-4933-858B-086ECE0BC587}"/>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2" name="Text Box 141">
          <a:extLst>
            <a:ext uri="{FF2B5EF4-FFF2-40B4-BE49-F238E27FC236}">
              <a16:creationId xmlns:a16="http://schemas.microsoft.com/office/drawing/2014/main" id="{D20B4B01-862D-4777-A414-AE31B893E5F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3" name="Text Box 142">
          <a:extLst>
            <a:ext uri="{FF2B5EF4-FFF2-40B4-BE49-F238E27FC236}">
              <a16:creationId xmlns:a16="http://schemas.microsoft.com/office/drawing/2014/main" id="{695374A0-8778-4AA9-9FBC-AF1C1003FD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4" name="Text Box 143">
          <a:extLst>
            <a:ext uri="{FF2B5EF4-FFF2-40B4-BE49-F238E27FC236}">
              <a16:creationId xmlns:a16="http://schemas.microsoft.com/office/drawing/2014/main" id="{D2BE07A4-6785-49EB-B255-FD48B5E3D1C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15" name="Text Box 144">
          <a:extLst>
            <a:ext uri="{FF2B5EF4-FFF2-40B4-BE49-F238E27FC236}">
              <a16:creationId xmlns:a16="http://schemas.microsoft.com/office/drawing/2014/main" id="{F7A0D2A8-7A8B-4E91-B9CA-EBD695DA2C4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16" name="Text Box 145">
          <a:extLst>
            <a:ext uri="{FF2B5EF4-FFF2-40B4-BE49-F238E27FC236}">
              <a16:creationId xmlns:a16="http://schemas.microsoft.com/office/drawing/2014/main" id="{C81143BB-4791-4A95-9890-BF52FDEC596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17" name="Text Box 146">
          <a:extLst>
            <a:ext uri="{FF2B5EF4-FFF2-40B4-BE49-F238E27FC236}">
              <a16:creationId xmlns:a16="http://schemas.microsoft.com/office/drawing/2014/main" id="{1DC2DC8D-FBE4-473A-A134-CADF5B8E78CE}"/>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18" name="Text Box 147">
          <a:extLst>
            <a:ext uri="{FF2B5EF4-FFF2-40B4-BE49-F238E27FC236}">
              <a16:creationId xmlns:a16="http://schemas.microsoft.com/office/drawing/2014/main" id="{0D78A7D5-6858-4E7A-97ED-53FEC9F6349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19" name="Text Box 148">
          <a:extLst>
            <a:ext uri="{FF2B5EF4-FFF2-40B4-BE49-F238E27FC236}">
              <a16:creationId xmlns:a16="http://schemas.microsoft.com/office/drawing/2014/main" id="{0FF35E38-C84A-471D-A63C-0EEA86D80BBE}"/>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20" name="Text Box 149">
          <a:extLst>
            <a:ext uri="{FF2B5EF4-FFF2-40B4-BE49-F238E27FC236}">
              <a16:creationId xmlns:a16="http://schemas.microsoft.com/office/drawing/2014/main" id="{7BC50EF5-B632-457B-B6C9-CAD9C8395617}"/>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1" name="Text Box 150">
          <a:extLst>
            <a:ext uri="{FF2B5EF4-FFF2-40B4-BE49-F238E27FC236}">
              <a16:creationId xmlns:a16="http://schemas.microsoft.com/office/drawing/2014/main" id="{5C358E16-AD2C-4CE6-889B-3912E0066D0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2" name="Text Box 151">
          <a:extLst>
            <a:ext uri="{FF2B5EF4-FFF2-40B4-BE49-F238E27FC236}">
              <a16:creationId xmlns:a16="http://schemas.microsoft.com/office/drawing/2014/main" id="{D36BE895-2FBF-4678-909F-A45CFBAA865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3" name="Text Box 152">
          <a:extLst>
            <a:ext uri="{FF2B5EF4-FFF2-40B4-BE49-F238E27FC236}">
              <a16:creationId xmlns:a16="http://schemas.microsoft.com/office/drawing/2014/main" id="{306218C5-98D3-4CBD-BB23-0416318019C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24" name="Text Box 153">
          <a:extLst>
            <a:ext uri="{FF2B5EF4-FFF2-40B4-BE49-F238E27FC236}">
              <a16:creationId xmlns:a16="http://schemas.microsoft.com/office/drawing/2014/main" id="{91F89328-A7EE-4C71-91C7-FEE1E38FD9F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25" name="Text Box 154">
          <a:extLst>
            <a:ext uri="{FF2B5EF4-FFF2-40B4-BE49-F238E27FC236}">
              <a16:creationId xmlns:a16="http://schemas.microsoft.com/office/drawing/2014/main" id="{BE23E79F-277E-4D1D-B1FA-481D07DF136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26" name="Text Box 155">
          <a:extLst>
            <a:ext uri="{FF2B5EF4-FFF2-40B4-BE49-F238E27FC236}">
              <a16:creationId xmlns:a16="http://schemas.microsoft.com/office/drawing/2014/main" id="{BA89DD2E-4CBE-486F-9647-0057276088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7" name="Text Box 156">
          <a:extLst>
            <a:ext uri="{FF2B5EF4-FFF2-40B4-BE49-F238E27FC236}">
              <a16:creationId xmlns:a16="http://schemas.microsoft.com/office/drawing/2014/main" id="{C4239603-A35B-4B55-8F98-8C790642EF3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8" name="Text Box 157">
          <a:extLst>
            <a:ext uri="{FF2B5EF4-FFF2-40B4-BE49-F238E27FC236}">
              <a16:creationId xmlns:a16="http://schemas.microsoft.com/office/drawing/2014/main" id="{8FEC819E-48F7-4DB7-9ADE-3AA0F405972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29" name="Text Box 158">
          <a:extLst>
            <a:ext uri="{FF2B5EF4-FFF2-40B4-BE49-F238E27FC236}">
              <a16:creationId xmlns:a16="http://schemas.microsoft.com/office/drawing/2014/main" id="{072DD920-E6B9-492E-A938-4115A366780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0" name="Text Box 159">
          <a:extLst>
            <a:ext uri="{FF2B5EF4-FFF2-40B4-BE49-F238E27FC236}">
              <a16:creationId xmlns:a16="http://schemas.microsoft.com/office/drawing/2014/main" id="{E29626C0-156F-4B98-BF20-51764037F20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1" name="Text Box 160">
          <a:extLst>
            <a:ext uri="{FF2B5EF4-FFF2-40B4-BE49-F238E27FC236}">
              <a16:creationId xmlns:a16="http://schemas.microsoft.com/office/drawing/2014/main" id="{A9F27A67-5CF4-46C2-AB61-55D0D740A67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2" name="Text Box 161">
          <a:extLst>
            <a:ext uri="{FF2B5EF4-FFF2-40B4-BE49-F238E27FC236}">
              <a16:creationId xmlns:a16="http://schemas.microsoft.com/office/drawing/2014/main" id="{43274DFC-A237-4DDD-8B8E-D1F966F8C4B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33" name="Text Box 162">
          <a:extLst>
            <a:ext uri="{FF2B5EF4-FFF2-40B4-BE49-F238E27FC236}">
              <a16:creationId xmlns:a16="http://schemas.microsoft.com/office/drawing/2014/main" id="{D7938A12-0A7E-4F5B-8CD3-AFC39A7BDD5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34" name="Text Box 163">
          <a:extLst>
            <a:ext uri="{FF2B5EF4-FFF2-40B4-BE49-F238E27FC236}">
              <a16:creationId xmlns:a16="http://schemas.microsoft.com/office/drawing/2014/main" id="{B67893BD-8DD8-4F31-B4DD-784BB6832C0A}"/>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35" name="Text Box 164">
          <a:extLst>
            <a:ext uri="{FF2B5EF4-FFF2-40B4-BE49-F238E27FC236}">
              <a16:creationId xmlns:a16="http://schemas.microsoft.com/office/drawing/2014/main" id="{112DB69B-1E89-48F8-86D3-0D512F630B22}"/>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36" name="Text Box 165">
          <a:extLst>
            <a:ext uri="{FF2B5EF4-FFF2-40B4-BE49-F238E27FC236}">
              <a16:creationId xmlns:a16="http://schemas.microsoft.com/office/drawing/2014/main" id="{13A998D1-E310-46B5-AC4C-E9853C82F37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84</xdr:row>
      <xdr:rowOff>0</xdr:rowOff>
    </xdr:from>
    <xdr:to>
      <xdr:col>1</xdr:col>
      <xdr:colOff>276225</xdr:colOff>
      <xdr:row>86</xdr:row>
      <xdr:rowOff>979987</xdr:rowOff>
    </xdr:to>
    <xdr:sp macro="" textlink="">
      <xdr:nvSpPr>
        <xdr:cNvPr id="1137" name="Text Box 166">
          <a:extLst>
            <a:ext uri="{FF2B5EF4-FFF2-40B4-BE49-F238E27FC236}">
              <a16:creationId xmlns:a16="http://schemas.microsoft.com/office/drawing/2014/main" id="{F8C0F8C9-9642-487B-A6EE-A830CACDE183}"/>
            </a:ext>
          </a:extLst>
        </xdr:cNvPr>
        <xdr:cNvSpPr txBox="1">
          <a:spLocks noChangeArrowheads="1"/>
        </xdr:cNvSpPr>
      </xdr:nvSpPr>
      <xdr:spPr bwMode="auto">
        <a:xfrm>
          <a:off x="893445" y="55130700"/>
          <a:ext cx="76200"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8" name="Text Box 167">
          <a:extLst>
            <a:ext uri="{FF2B5EF4-FFF2-40B4-BE49-F238E27FC236}">
              <a16:creationId xmlns:a16="http://schemas.microsoft.com/office/drawing/2014/main" id="{3C921A9D-E3EA-42DD-ABC8-64449E55FB8D}"/>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39" name="Text Box 168">
          <a:extLst>
            <a:ext uri="{FF2B5EF4-FFF2-40B4-BE49-F238E27FC236}">
              <a16:creationId xmlns:a16="http://schemas.microsoft.com/office/drawing/2014/main" id="{D4B8BF00-8775-4A05-A999-8B153277997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0" name="Text Box 169">
          <a:extLst>
            <a:ext uri="{FF2B5EF4-FFF2-40B4-BE49-F238E27FC236}">
              <a16:creationId xmlns:a16="http://schemas.microsoft.com/office/drawing/2014/main" id="{0B205942-65ED-42BB-9C91-0BA7D6DD968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41" name="Text Box 170">
          <a:extLst>
            <a:ext uri="{FF2B5EF4-FFF2-40B4-BE49-F238E27FC236}">
              <a16:creationId xmlns:a16="http://schemas.microsoft.com/office/drawing/2014/main" id="{3D5BC6C3-6F53-46D6-9083-F03CFF746395}"/>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42" name="Text Box 171">
          <a:extLst>
            <a:ext uri="{FF2B5EF4-FFF2-40B4-BE49-F238E27FC236}">
              <a16:creationId xmlns:a16="http://schemas.microsoft.com/office/drawing/2014/main" id="{9E0AE630-0089-4ECF-9AA6-642545C1355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43" name="Text Box 172">
          <a:extLst>
            <a:ext uri="{FF2B5EF4-FFF2-40B4-BE49-F238E27FC236}">
              <a16:creationId xmlns:a16="http://schemas.microsoft.com/office/drawing/2014/main" id="{36D4E863-58CA-494A-9875-F6002256835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4" name="Text Box 173">
          <a:extLst>
            <a:ext uri="{FF2B5EF4-FFF2-40B4-BE49-F238E27FC236}">
              <a16:creationId xmlns:a16="http://schemas.microsoft.com/office/drawing/2014/main" id="{C7272FB8-A51D-476E-8D90-00BBDF90D89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5" name="Text Box 174">
          <a:extLst>
            <a:ext uri="{FF2B5EF4-FFF2-40B4-BE49-F238E27FC236}">
              <a16:creationId xmlns:a16="http://schemas.microsoft.com/office/drawing/2014/main" id="{45A677C5-A660-4BEF-A200-8D5058162871}"/>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6" name="Text Box 175">
          <a:extLst>
            <a:ext uri="{FF2B5EF4-FFF2-40B4-BE49-F238E27FC236}">
              <a16:creationId xmlns:a16="http://schemas.microsoft.com/office/drawing/2014/main" id="{0932A606-A48D-4DE7-B31B-367DAF01790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7" name="Text Box 176">
          <a:extLst>
            <a:ext uri="{FF2B5EF4-FFF2-40B4-BE49-F238E27FC236}">
              <a16:creationId xmlns:a16="http://schemas.microsoft.com/office/drawing/2014/main" id="{C4D375BB-4FDD-4F54-B4BE-FEE4DBC5CC49}"/>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8" name="Text Box 177">
          <a:extLst>
            <a:ext uri="{FF2B5EF4-FFF2-40B4-BE49-F238E27FC236}">
              <a16:creationId xmlns:a16="http://schemas.microsoft.com/office/drawing/2014/main" id="{F124D7F8-06D3-4AFA-80B2-12EC1673A608}"/>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49" name="Text Box 178">
          <a:extLst>
            <a:ext uri="{FF2B5EF4-FFF2-40B4-BE49-F238E27FC236}">
              <a16:creationId xmlns:a16="http://schemas.microsoft.com/office/drawing/2014/main" id="{FD497E58-DB93-4C87-93F5-E65E1377F79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0" name="Text Box 179">
          <a:extLst>
            <a:ext uri="{FF2B5EF4-FFF2-40B4-BE49-F238E27FC236}">
              <a16:creationId xmlns:a16="http://schemas.microsoft.com/office/drawing/2014/main" id="{B594B4B3-4E5E-4A6D-90F2-39C557EC0D39}"/>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1" name="Text Box 180">
          <a:extLst>
            <a:ext uri="{FF2B5EF4-FFF2-40B4-BE49-F238E27FC236}">
              <a16:creationId xmlns:a16="http://schemas.microsoft.com/office/drawing/2014/main" id="{A70C0630-697B-4034-865A-FFFC220A9CD4}"/>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2" name="Text Box 181">
          <a:extLst>
            <a:ext uri="{FF2B5EF4-FFF2-40B4-BE49-F238E27FC236}">
              <a16:creationId xmlns:a16="http://schemas.microsoft.com/office/drawing/2014/main" id="{2A926368-DFE5-4390-B9BE-B62283CE21D7}"/>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3" name="Text Box 182">
          <a:extLst>
            <a:ext uri="{FF2B5EF4-FFF2-40B4-BE49-F238E27FC236}">
              <a16:creationId xmlns:a16="http://schemas.microsoft.com/office/drawing/2014/main" id="{69FF4A9D-A7DC-4F51-90C5-30A3CB127C23}"/>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4" name="Text Box 183">
          <a:extLst>
            <a:ext uri="{FF2B5EF4-FFF2-40B4-BE49-F238E27FC236}">
              <a16:creationId xmlns:a16="http://schemas.microsoft.com/office/drawing/2014/main" id="{658F883C-9EBE-4C5A-98C9-9E32303C6715}"/>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5" name="Text Box 184">
          <a:extLst>
            <a:ext uri="{FF2B5EF4-FFF2-40B4-BE49-F238E27FC236}">
              <a16:creationId xmlns:a16="http://schemas.microsoft.com/office/drawing/2014/main" id="{5AE7B787-DB17-4597-BFC7-87A49E29D96C}"/>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6" name="Text Box 185">
          <a:extLst>
            <a:ext uri="{FF2B5EF4-FFF2-40B4-BE49-F238E27FC236}">
              <a16:creationId xmlns:a16="http://schemas.microsoft.com/office/drawing/2014/main" id="{5D91F285-608F-49E2-ADCA-0B3296AA57DF}"/>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7" name="Text Box 186">
          <a:extLst>
            <a:ext uri="{FF2B5EF4-FFF2-40B4-BE49-F238E27FC236}">
              <a16:creationId xmlns:a16="http://schemas.microsoft.com/office/drawing/2014/main" id="{DDF6670C-B955-4642-85AB-830C9773D500}"/>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58" name="Text Box 187">
          <a:extLst>
            <a:ext uri="{FF2B5EF4-FFF2-40B4-BE49-F238E27FC236}">
              <a16:creationId xmlns:a16="http://schemas.microsoft.com/office/drawing/2014/main" id="{9E1271C1-23D6-45D1-BEA5-400D8C57945B}"/>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59" name="Text Box 188">
          <a:extLst>
            <a:ext uri="{FF2B5EF4-FFF2-40B4-BE49-F238E27FC236}">
              <a16:creationId xmlns:a16="http://schemas.microsoft.com/office/drawing/2014/main" id="{6AFD7E5E-264A-445C-99AC-511FCA88B0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0" name="Text Box 189">
          <a:extLst>
            <a:ext uri="{FF2B5EF4-FFF2-40B4-BE49-F238E27FC236}">
              <a16:creationId xmlns:a16="http://schemas.microsoft.com/office/drawing/2014/main" id="{FD589363-AD59-45D9-A148-B361FEB49F42}"/>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1" name="Text Box 190">
          <a:extLst>
            <a:ext uri="{FF2B5EF4-FFF2-40B4-BE49-F238E27FC236}">
              <a16:creationId xmlns:a16="http://schemas.microsoft.com/office/drawing/2014/main" id="{86F932FF-9767-4BE3-B51D-43E04002964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2" name="Text Box 191">
          <a:extLst>
            <a:ext uri="{FF2B5EF4-FFF2-40B4-BE49-F238E27FC236}">
              <a16:creationId xmlns:a16="http://schemas.microsoft.com/office/drawing/2014/main" id="{6A139A05-8FC3-47AB-A714-4CC9A9E0D5DF}"/>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84</xdr:row>
      <xdr:rowOff>0</xdr:rowOff>
    </xdr:from>
    <xdr:to>
      <xdr:col>1</xdr:col>
      <xdr:colOff>352425</xdr:colOff>
      <xdr:row>86</xdr:row>
      <xdr:rowOff>979987</xdr:rowOff>
    </xdr:to>
    <xdr:sp macro="" textlink="">
      <xdr:nvSpPr>
        <xdr:cNvPr id="1163" name="Text Box 192">
          <a:extLst>
            <a:ext uri="{FF2B5EF4-FFF2-40B4-BE49-F238E27FC236}">
              <a16:creationId xmlns:a16="http://schemas.microsoft.com/office/drawing/2014/main" id="{28E92BC0-3C2E-4E68-BB2A-AD9F319B77A6}"/>
            </a:ext>
          </a:extLst>
        </xdr:cNvPr>
        <xdr:cNvSpPr txBox="1">
          <a:spLocks noChangeArrowheads="1"/>
        </xdr:cNvSpPr>
      </xdr:nvSpPr>
      <xdr:spPr bwMode="auto">
        <a:xfrm>
          <a:off x="94107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64" name="Text Box 194">
          <a:extLst>
            <a:ext uri="{FF2B5EF4-FFF2-40B4-BE49-F238E27FC236}">
              <a16:creationId xmlns:a16="http://schemas.microsoft.com/office/drawing/2014/main" id="{720AA228-A38D-47CB-9B02-EBA930591A51}"/>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84</xdr:row>
      <xdr:rowOff>0</xdr:rowOff>
    </xdr:from>
    <xdr:to>
      <xdr:col>1</xdr:col>
      <xdr:colOff>295275</xdr:colOff>
      <xdr:row>86</xdr:row>
      <xdr:rowOff>979987</xdr:rowOff>
    </xdr:to>
    <xdr:sp macro="" textlink="">
      <xdr:nvSpPr>
        <xdr:cNvPr id="1165" name="Text Box 195">
          <a:extLst>
            <a:ext uri="{FF2B5EF4-FFF2-40B4-BE49-F238E27FC236}">
              <a16:creationId xmlns:a16="http://schemas.microsoft.com/office/drawing/2014/main" id="{6038C038-25E3-4795-88F0-BFB0214714E3}"/>
            </a:ext>
          </a:extLst>
        </xdr:cNvPr>
        <xdr:cNvSpPr txBox="1">
          <a:spLocks noChangeArrowheads="1"/>
        </xdr:cNvSpPr>
      </xdr:nvSpPr>
      <xdr:spPr bwMode="auto">
        <a:xfrm>
          <a:off x="883920" y="55130700"/>
          <a:ext cx="104775" cy="3022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115</xdr:row>
      <xdr:rowOff>0</xdr:rowOff>
    </xdr:from>
    <xdr:to>
      <xdr:col>4</xdr:col>
      <xdr:colOff>304800</xdr:colOff>
      <xdr:row>121</xdr:row>
      <xdr:rowOff>167464</xdr:rowOff>
    </xdr:to>
    <xdr:sp macro="" textlink="">
      <xdr:nvSpPr>
        <xdr:cNvPr id="1166" name="AutoShape 1" descr="blob:file:///a0548825-b932-4707-aeed-cc114561f07c">
          <a:extLst>
            <a:ext uri="{FF2B5EF4-FFF2-40B4-BE49-F238E27FC236}">
              <a16:creationId xmlns:a16="http://schemas.microsoft.com/office/drawing/2014/main" id="{6A72626F-4157-474C-B0B1-3CE2DB789EEA}"/>
            </a:ext>
          </a:extLst>
        </xdr:cNvPr>
        <xdr:cNvSpPr>
          <a:spLocks noChangeAspect="1" noChangeArrowheads="1"/>
        </xdr:cNvSpPr>
      </xdr:nvSpPr>
      <xdr:spPr>
        <a:xfrm>
          <a:off x="5082540" y="76771500"/>
          <a:ext cx="304800" cy="288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115</xdr:row>
      <xdr:rowOff>0</xdr:rowOff>
    </xdr:from>
    <xdr:to>
      <xdr:col>4</xdr:col>
      <xdr:colOff>0</xdr:colOff>
      <xdr:row>121</xdr:row>
      <xdr:rowOff>167464</xdr:rowOff>
    </xdr:to>
    <xdr:sp macro="" textlink="">
      <xdr:nvSpPr>
        <xdr:cNvPr id="1167" name="AutoShape 1" descr="blob:file:///a0548825-b932-4707-aeed-cc114561f07c">
          <a:extLst>
            <a:ext uri="{FF2B5EF4-FFF2-40B4-BE49-F238E27FC236}">
              <a16:creationId xmlns:a16="http://schemas.microsoft.com/office/drawing/2014/main" id="{EF0E2400-D3CA-4A27-BA64-1BB5526A2546}"/>
            </a:ext>
          </a:extLst>
        </xdr:cNvPr>
        <xdr:cNvSpPr>
          <a:spLocks noChangeAspect="1" noChangeArrowheads="1"/>
        </xdr:cNvSpPr>
      </xdr:nvSpPr>
      <xdr:spPr>
        <a:xfrm>
          <a:off x="5082540" y="76771500"/>
          <a:ext cx="0" cy="288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115</xdr:row>
      <xdr:rowOff>0</xdr:rowOff>
    </xdr:from>
    <xdr:to>
      <xdr:col>4</xdr:col>
      <xdr:colOff>304800</xdr:colOff>
      <xdr:row>125</xdr:row>
      <xdr:rowOff>57160</xdr:rowOff>
    </xdr:to>
    <xdr:sp macro="" textlink="">
      <xdr:nvSpPr>
        <xdr:cNvPr id="1168" name="AutoShape 1" descr="blob:file:///a0548825-b932-4707-aeed-cc114561f07c">
          <a:extLst>
            <a:ext uri="{FF2B5EF4-FFF2-40B4-BE49-F238E27FC236}">
              <a16:creationId xmlns:a16="http://schemas.microsoft.com/office/drawing/2014/main" id="{67CC9216-96FF-4F6C-A95D-D6B74D2005E7}"/>
            </a:ext>
          </a:extLst>
        </xdr:cNvPr>
        <xdr:cNvSpPr>
          <a:spLocks noChangeAspect="1" noChangeArrowheads="1"/>
        </xdr:cNvSpPr>
      </xdr:nvSpPr>
      <xdr:spPr>
        <a:xfrm>
          <a:off x="5082540" y="76771500"/>
          <a:ext cx="304800" cy="411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169" name="Text Box 2">
          <a:extLst>
            <a:ext uri="{FF2B5EF4-FFF2-40B4-BE49-F238E27FC236}">
              <a16:creationId xmlns:a16="http://schemas.microsoft.com/office/drawing/2014/main" id="{A73C03A5-DC6E-4FC6-8B94-CDB2EACA31CD}"/>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0" name="Text Box 3">
          <a:extLst>
            <a:ext uri="{FF2B5EF4-FFF2-40B4-BE49-F238E27FC236}">
              <a16:creationId xmlns:a16="http://schemas.microsoft.com/office/drawing/2014/main" id="{8A11A3E8-7F59-4F8B-95E0-6F9241C279C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1" name="Text Box 4">
          <a:extLst>
            <a:ext uri="{FF2B5EF4-FFF2-40B4-BE49-F238E27FC236}">
              <a16:creationId xmlns:a16="http://schemas.microsoft.com/office/drawing/2014/main" id="{33AC1884-128C-4AE9-8A6C-AFB1DB01A44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2" name="Text Box 5">
          <a:extLst>
            <a:ext uri="{FF2B5EF4-FFF2-40B4-BE49-F238E27FC236}">
              <a16:creationId xmlns:a16="http://schemas.microsoft.com/office/drawing/2014/main" id="{CB7E040D-4359-43F1-8BB8-944D7614599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73" name="Text Box 6">
          <a:extLst>
            <a:ext uri="{FF2B5EF4-FFF2-40B4-BE49-F238E27FC236}">
              <a16:creationId xmlns:a16="http://schemas.microsoft.com/office/drawing/2014/main" id="{E8EA5493-8609-4A1D-87C8-6CDC1F8AAB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74" name="Text Box 7">
          <a:extLst>
            <a:ext uri="{FF2B5EF4-FFF2-40B4-BE49-F238E27FC236}">
              <a16:creationId xmlns:a16="http://schemas.microsoft.com/office/drawing/2014/main" id="{7D0736E1-8603-4CCB-A292-ED837BD5832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75" name="Text Box 8">
          <a:extLst>
            <a:ext uri="{FF2B5EF4-FFF2-40B4-BE49-F238E27FC236}">
              <a16:creationId xmlns:a16="http://schemas.microsoft.com/office/drawing/2014/main" id="{7BD64847-A7E5-44C0-A6CC-F237162B1D3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6" name="Text Box 9">
          <a:extLst>
            <a:ext uri="{FF2B5EF4-FFF2-40B4-BE49-F238E27FC236}">
              <a16:creationId xmlns:a16="http://schemas.microsoft.com/office/drawing/2014/main" id="{7329A044-E276-409F-8D03-C15A3835DF7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7" name="Text Box 10">
          <a:extLst>
            <a:ext uri="{FF2B5EF4-FFF2-40B4-BE49-F238E27FC236}">
              <a16:creationId xmlns:a16="http://schemas.microsoft.com/office/drawing/2014/main" id="{3533D0AC-3FA4-4D0D-9827-DCB168A62F8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8" name="Text Box 11">
          <a:extLst>
            <a:ext uri="{FF2B5EF4-FFF2-40B4-BE49-F238E27FC236}">
              <a16:creationId xmlns:a16="http://schemas.microsoft.com/office/drawing/2014/main" id="{E38813D2-1554-4786-982A-A8BC0D8106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79" name="Text Box 12">
          <a:extLst>
            <a:ext uri="{FF2B5EF4-FFF2-40B4-BE49-F238E27FC236}">
              <a16:creationId xmlns:a16="http://schemas.microsoft.com/office/drawing/2014/main" id="{474A6CB7-02C1-42D7-9D12-4B1FE06B508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0" name="Text Box 13">
          <a:extLst>
            <a:ext uri="{FF2B5EF4-FFF2-40B4-BE49-F238E27FC236}">
              <a16:creationId xmlns:a16="http://schemas.microsoft.com/office/drawing/2014/main" id="{04D79A85-333E-4731-8989-0929245A805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1" name="Text Box 14">
          <a:extLst>
            <a:ext uri="{FF2B5EF4-FFF2-40B4-BE49-F238E27FC236}">
              <a16:creationId xmlns:a16="http://schemas.microsoft.com/office/drawing/2014/main" id="{72788081-266E-4313-954D-5914F0A480D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82" name="Text Box 15">
          <a:extLst>
            <a:ext uri="{FF2B5EF4-FFF2-40B4-BE49-F238E27FC236}">
              <a16:creationId xmlns:a16="http://schemas.microsoft.com/office/drawing/2014/main" id="{EA57B452-9C7C-4A26-B501-64B4EDBFC7C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83" name="Text Box 16">
          <a:extLst>
            <a:ext uri="{FF2B5EF4-FFF2-40B4-BE49-F238E27FC236}">
              <a16:creationId xmlns:a16="http://schemas.microsoft.com/office/drawing/2014/main" id="{4F8A78BA-8B83-49F7-8F08-DF8D6812205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84" name="Text Box 17">
          <a:extLst>
            <a:ext uri="{FF2B5EF4-FFF2-40B4-BE49-F238E27FC236}">
              <a16:creationId xmlns:a16="http://schemas.microsoft.com/office/drawing/2014/main" id="{C2A7D24F-6E52-47DE-8CA4-8E9DC41CF20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185" name="Text Box 18">
          <a:extLst>
            <a:ext uri="{FF2B5EF4-FFF2-40B4-BE49-F238E27FC236}">
              <a16:creationId xmlns:a16="http://schemas.microsoft.com/office/drawing/2014/main" id="{BD6CCB54-89C5-4A50-AB7C-93C030E3D994}"/>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186" name="Text Box 19">
          <a:extLst>
            <a:ext uri="{FF2B5EF4-FFF2-40B4-BE49-F238E27FC236}">
              <a16:creationId xmlns:a16="http://schemas.microsoft.com/office/drawing/2014/main" id="{6CA2B911-26EB-486C-9C39-F3125123FC0A}"/>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7" name="Text Box 20">
          <a:extLst>
            <a:ext uri="{FF2B5EF4-FFF2-40B4-BE49-F238E27FC236}">
              <a16:creationId xmlns:a16="http://schemas.microsoft.com/office/drawing/2014/main" id="{3D4B3061-5563-4877-B608-8A64C59C544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8" name="Text Box 21">
          <a:extLst>
            <a:ext uri="{FF2B5EF4-FFF2-40B4-BE49-F238E27FC236}">
              <a16:creationId xmlns:a16="http://schemas.microsoft.com/office/drawing/2014/main" id="{E3ACD544-FE05-4C05-BAB8-6B37DD116A3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89" name="Text Box 22">
          <a:extLst>
            <a:ext uri="{FF2B5EF4-FFF2-40B4-BE49-F238E27FC236}">
              <a16:creationId xmlns:a16="http://schemas.microsoft.com/office/drawing/2014/main" id="{C5FB16BB-6F0D-4DDF-B09A-705620407E3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0" name="Text Box 23">
          <a:extLst>
            <a:ext uri="{FF2B5EF4-FFF2-40B4-BE49-F238E27FC236}">
              <a16:creationId xmlns:a16="http://schemas.microsoft.com/office/drawing/2014/main" id="{B704A85C-EC57-4450-9C95-AC5D3580E61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1" name="Text Box 24">
          <a:extLst>
            <a:ext uri="{FF2B5EF4-FFF2-40B4-BE49-F238E27FC236}">
              <a16:creationId xmlns:a16="http://schemas.microsoft.com/office/drawing/2014/main" id="{F54F53DB-CBED-4CB0-AA38-F0072CEFEF1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2" name="Text Box 25">
          <a:extLst>
            <a:ext uri="{FF2B5EF4-FFF2-40B4-BE49-F238E27FC236}">
              <a16:creationId xmlns:a16="http://schemas.microsoft.com/office/drawing/2014/main" id="{0BBB6910-863B-47B3-9493-D9C613A8E5D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3" name="Text Box 26">
          <a:extLst>
            <a:ext uri="{FF2B5EF4-FFF2-40B4-BE49-F238E27FC236}">
              <a16:creationId xmlns:a16="http://schemas.microsoft.com/office/drawing/2014/main" id="{728A1EEB-1E2E-4F3B-A2A8-7E9ED8434C6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4" name="Text Box 27">
          <a:extLst>
            <a:ext uri="{FF2B5EF4-FFF2-40B4-BE49-F238E27FC236}">
              <a16:creationId xmlns:a16="http://schemas.microsoft.com/office/drawing/2014/main" id="{981A81D1-E939-4AD4-9B29-23BF10721DA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5" name="Text Box 28">
          <a:extLst>
            <a:ext uri="{FF2B5EF4-FFF2-40B4-BE49-F238E27FC236}">
              <a16:creationId xmlns:a16="http://schemas.microsoft.com/office/drawing/2014/main" id="{CB0309D1-0EE1-4FEF-9EC5-0CF2FA8F144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6" name="Text Box 29">
          <a:extLst>
            <a:ext uri="{FF2B5EF4-FFF2-40B4-BE49-F238E27FC236}">
              <a16:creationId xmlns:a16="http://schemas.microsoft.com/office/drawing/2014/main" id="{F9B3DA9B-5852-4087-BA24-8A89198FB00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7" name="Text Box 30">
          <a:extLst>
            <a:ext uri="{FF2B5EF4-FFF2-40B4-BE49-F238E27FC236}">
              <a16:creationId xmlns:a16="http://schemas.microsoft.com/office/drawing/2014/main" id="{24051838-76C8-4DFA-829E-B940E5F796A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198" name="Text Box 31">
          <a:extLst>
            <a:ext uri="{FF2B5EF4-FFF2-40B4-BE49-F238E27FC236}">
              <a16:creationId xmlns:a16="http://schemas.microsoft.com/office/drawing/2014/main" id="{EE7FBA06-DB62-4EFB-9645-E84D75B44B9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199" name="Text Box 32">
          <a:extLst>
            <a:ext uri="{FF2B5EF4-FFF2-40B4-BE49-F238E27FC236}">
              <a16:creationId xmlns:a16="http://schemas.microsoft.com/office/drawing/2014/main" id="{56057EC8-D3FD-46F5-9C27-8741C4B4ED1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0" name="Text Box 33">
          <a:extLst>
            <a:ext uri="{FF2B5EF4-FFF2-40B4-BE49-F238E27FC236}">
              <a16:creationId xmlns:a16="http://schemas.microsoft.com/office/drawing/2014/main" id="{C64CA4D7-CCA3-4D4F-9D08-B4DDAA094EA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1" name="Text Box 34">
          <a:extLst>
            <a:ext uri="{FF2B5EF4-FFF2-40B4-BE49-F238E27FC236}">
              <a16:creationId xmlns:a16="http://schemas.microsoft.com/office/drawing/2014/main" id="{6DEA128C-A67F-4FEB-9A41-A413083C99B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2" name="Text Box 35">
          <a:extLst>
            <a:ext uri="{FF2B5EF4-FFF2-40B4-BE49-F238E27FC236}">
              <a16:creationId xmlns:a16="http://schemas.microsoft.com/office/drawing/2014/main" id="{A19B0C84-8926-41FA-B605-218391F3826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3" name="Text Box 36">
          <a:extLst>
            <a:ext uri="{FF2B5EF4-FFF2-40B4-BE49-F238E27FC236}">
              <a16:creationId xmlns:a16="http://schemas.microsoft.com/office/drawing/2014/main" id="{63046159-607A-475A-B635-D4427FA022F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4" name="Text Box 37">
          <a:extLst>
            <a:ext uri="{FF2B5EF4-FFF2-40B4-BE49-F238E27FC236}">
              <a16:creationId xmlns:a16="http://schemas.microsoft.com/office/drawing/2014/main" id="{8781E186-2B6C-481D-8C2A-EEE9B511770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5" name="Text Box 38">
          <a:extLst>
            <a:ext uri="{FF2B5EF4-FFF2-40B4-BE49-F238E27FC236}">
              <a16:creationId xmlns:a16="http://schemas.microsoft.com/office/drawing/2014/main" id="{C4557C5F-C4A8-4154-B4B0-2F560A04D93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6" name="Text Box 39">
          <a:extLst>
            <a:ext uri="{FF2B5EF4-FFF2-40B4-BE49-F238E27FC236}">
              <a16:creationId xmlns:a16="http://schemas.microsoft.com/office/drawing/2014/main" id="{AA678B9D-9767-4BED-991E-6CF1E06FB0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07" name="Text Box 40">
          <a:extLst>
            <a:ext uri="{FF2B5EF4-FFF2-40B4-BE49-F238E27FC236}">
              <a16:creationId xmlns:a16="http://schemas.microsoft.com/office/drawing/2014/main" id="{DC37E8EC-6E08-4BCD-B417-BEBF4A8192C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8" name="Text Box 41">
          <a:extLst>
            <a:ext uri="{FF2B5EF4-FFF2-40B4-BE49-F238E27FC236}">
              <a16:creationId xmlns:a16="http://schemas.microsoft.com/office/drawing/2014/main" id="{61749AEA-CF95-4C31-9B1A-3294DA1F86F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09" name="Text Box 42">
          <a:extLst>
            <a:ext uri="{FF2B5EF4-FFF2-40B4-BE49-F238E27FC236}">
              <a16:creationId xmlns:a16="http://schemas.microsoft.com/office/drawing/2014/main" id="{FBE2ABE2-EF1B-458C-8DA3-AB985BD078D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0" name="Text Box 43">
          <a:extLst>
            <a:ext uri="{FF2B5EF4-FFF2-40B4-BE49-F238E27FC236}">
              <a16:creationId xmlns:a16="http://schemas.microsoft.com/office/drawing/2014/main" id="{8ACCD253-D762-4499-9804-8E34C09A710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1" name="Text Box 44">
          <a:extLst>
            <a:ext uri="{FF2B5EF4-FFF2-40B4-BE49-F238E27FC236}">
              <a16:creationId xmlns:a16="http://schemas.microsoft.com/office/drawing/2014/main" id="{2DBADC85-A636-43BB-A599-30F1470B706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2" name="Text Box 45">
          <a:extLst>
            <a:ext uri="{FF2B5EF4-FFF2-40B4-BE49-F238E27FC236}">
              <a16:creationId xmlns:a16="http://schemas.microsoft.com/office/drawing/2014/main" id="{E63CFC16-6673-4AED-A5E9-D70D93D3AEA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3" name="Text Box 46">
          <a:extLst>
            <a:ext uri="{FF2B5EF4-FFF2-40B4-BE49-F238E27FC236}">
              <a16:creationId xmlns:a16="http://schemas.microsoft.com/office/drawing/2014/main" id="{3575D93B-CB77-451D-9C8C-6468445C1F7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14" name="Text Box 47">
          <a:extLst>
            <a:ext uri="{FF2B5EF4-FFF2-40B4-BE49-F238E27FC236}">
              <a16:creationId xmlns:a16="http://schemas.microsoft.com/office/drawing/2014/main" id="{16029243-1D84-48BD-86BF-68F3EDBB68F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15" name="Text Box 48">
          <a:extLst>
            <a:ext uri="{FF2B5EF4-FFF2-40B4-BE49-F238E27FC236}">
              <a16:creationId xmlns:a16="http://schemas.microsoft.com/office/drawing/2014/main" id="{E0AE7982-55B8-4C0E-9890-24F98F32935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16" name="Text Box 49">
          <a:extLst>
            <a:ext uri="{FF2B5EF4-FFF2-40B4-BE49-F238E27FC236}">
              <a16:creationId xmlns:a16="http://schemas.microsoft.com/office/drawing/2014/main" id="{DA797021-AC24-4E21-975E-A3D680B70A5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17" name="Text Box 50">
          <a:extLst>
            <a:ext uri="{FF2B5EF4-FFF2-40B4-BE49-F238E27FC236}">
              <a16:creationId xmlns:a16="http://schemas.microsoft.com/office/drawing/2014/main" id="{80B95234-9BE9-4B89-AA29-324367607C50}"/>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18" name="Text Box 51">
          <a:extLst>
            <a:ext uri="{FF2B5EF4-FFF2-40B4-BE49-F238E27FC236}">
              <a16:creationId xmlns:a16="http://schemas.microsoft.com/office/drawing/2014/main" id="{34E04DD5-433D-45F4-82CA-AD6B0AD4471C}"/>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19" name="Text Box 52">
          <a:extLst>
            <a:ext uri="{FF2B5EF4-FFF2-40B4-BE49-F238E27FC236}">
              <a16:creationId xmlns:a16="http://schemas.microsoft.com/office/drawing/2014/main" id="{F806EF4B-9184-4C81-8A03-61BD8FBD710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0" name="Text Box 53">
          <a:extLst>
            <a:ext uri="{FF2B5EF4-FFF2-40B4-BE49-F238E27FC236}">
              <a16:creationId xmlns:a16="http://schemas.microsoft.com/office/drawing/2014/main" id="{1B261BF4-9DAF-44C8-97D1-C6753565972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1" name="Text Box 54">
          <a:extLst>
            <a:ext uri="{FF2B5EF4-FFF2-40B4-BE49-F238E27FC236}">
              <a16:creationId xmlns:a16="http://schemas.microsoft.com/office/drawing/2014/main" id="{7698C46A-8B78-411A-84B2-CD3EA704ECE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22" name="Text Box 55">
          <a:extLst>
            <a:ext uri="{FF2B5EF4-FFF2-40B4-BE49-F238E27FC236}">
              <a16:creationId xmlns:a16="http://schemas.microsoft.com/office/drawing/2014/main" id="{9D22D754-ED53-4A32-BF49-CEA7AF7A1A0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23" name="Text Box 56">
          <a:extLst>
            <a:ext uri="{FF2B5EF4-FFF2-40B4-BE49-F238E27FC236}">
              <a16:creationId xmlns:a16="http://schemas.microsoft.com/office/drawing/2014/main" id="{0BAC6F9C-5A83-4B75-9BD1-B394F4E222B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24" name="Text Box 57">
          <a:extLst>
            <a:ext uri="{FF2B5EF4-FFF2-40B4-BE49-F238E27FC236}">
              <a16:creationId xmlns:a16="http://schemas.microsoft.com/office/drawing/2014/main" id="{B4DC9337-B588-407A-889C-B0AC75AEAA2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5" name="Text Box 58">
          <a:extLst>
            <a:ext uri="{FF2B5EF4-FFF2-40B4-BE49-F238E27FC236}">
              <a16:creationId xmlns:a16="http://schemas.microsoft.com/office/drawing/2014/main" id="{F836E2DC-E947-47BF-AF56-72C90A42E9A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6" name="Text Box 59">
          <a:extLst>
            <a:ext uri="{FF2B5EF4-FFF2-40B4-BE49-F238E27FC236}">
              <a16:creationId xmlns:a16="http://schemas.microsoft.com/office/drawing/2014/main" id="{C61142C6-695C-411B-834E-74B8E3F9A80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7" name="Text Box 60">
          <a:extLst>
            <a:ext uri="{FF2B5EF4-FFF2-40B4-BE49-F238E27FC236}">
              <a16:creationId xmlns:a16="http://schemas.microsoft.com/office/drawing/2014/main" id="{A0C5120D-85D9-448F-88CF-DF689C645D6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8" name="Text Box 61">
          <a:extLst>
            <a:ext uri="{FF2B5EF4-FFF2-40B4-BE49-F238E27FC236}">
              <a16:creationId xmlns:a16="http://schemas.microsoft.com/office/drawing/2014/main" id="{374F5188-486C-4E3B-844F-B1DE8AA39ED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29" name="Text Box 62">
          <a:extLst>
            <a:ext uri="{FF2B5EF4-FFF2-40B4-BE49-F238E27FC236}">
              <a16:creationId xmlns:a16="http://schemas.microsoft.com/office/drawing/2014/main" id="{6DFFD3C9-94E3-404D-AAD8-30EC702DB59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0" name="Text Box 63">
          <a:extLst>
            <a:ext uri="{FF2B5EF4-FFF2-40B4-BE49-F238E27FC236}">
              <a16:creationId xmlns:a16="http://schemas.microsoft.com/office/drawing/2014/main" id="{BCEAB856-8CD5-4488-9E00-579492BE9F6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1" name="Text Box 64">
          <a:extLst>
            <a:ext uri="{FF2B5EF4-FFF2-40B4-BE49-F238E27FC236}">
              <a16:creationId xmlns:a16="http://schemas.microsoft.com/office/drawing/2014/main" id="{8F18FAC8-144F-4533-8F87-E0B3F09DE51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2" name="Text Box 65">
          <a:extLst>
            <a:ext uri="{FF2B5EF4-FFF2-40B4-BE49-F238E27FC236}">
              <a16:creationId xmlns:a16="http://schemas.microsoft.com/office/drawing/2014/main" id="{6749F0F2-41B2-4E1F-B095-F2102CFA972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3" name="Text Box 66">
          <a:extLst>
            <a:ext uri="{FF2B5EF4-FFF2-40B4-BE49-F238E27FC236}">
              <a16:creationId xmlns:a16="http://schemas.microsoft.com/office/drawing/2014/main" id="{C3570C0D-D729-4B89-969B-ABACC2F8641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34" name="Text Box 67">
          <a:extLst>
            <a:ext uri="{FF2B5EF4-FFF2-40B4-BE49-F238E27FC236}">
              <a16:creationId xmlns:a16="http://schemas.microsoft.com/office/drawing/2014/main" id="{9D635856-EEE5-47C2-BAE0-6CDB376CFE3D}"/>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35" name="Text Box 68">
          <a:extLst>
            <a:ext uri="{FF2B5EF4-FFF2-40B4-BE49-F238E27FC236}">
              <a16:creationId xmlns:a16="http://schemas.microsoft.com/office/drawing/2014/main" id="{73D961DC-BBB0-4207-9342-91C1C788FA69}"/>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6" name="Text Box 69">
          <a:extLst>
            <a:ext uri="{FF2B5EF4-FFF2-40B4-BE49-F238E27FC236}">
              <a16:creationId xmlns:a16="http://schemas.microsoft.com/office/drawing/2014/main" id="{9A89758B-7B0B-4F61-B699-7EAE47BF8BC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7" name="Text Box 70">
          <a:extLst>
            <a:ext uri="{FF2B5EF4-FFF2-40B4-BE49-F238E27FC236}">
              <a16:creationId xmlns:a16="http://schemas.microsoft.com/office/drawing/2014/main" id="{0446DE6F-B118-4316-AA90-DE4011FA90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38" name="Text Box 71">
          <a:extLst>
            <a:ext uri="{FF2B5EF4-FFF2-40B4-BE49-F238E27FC236}">
              <a16:creationId xmlns:a16="http://schemas.microsoft.com/office/drawing/2014/main" id="{7D37D9B3-C27F-4938-A70C-67CF6482C5B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39" name="Text Box 72">
          <a:extLst>
            <a:ext uri="{FF2B5EF4-FFF2-40B4-BE49-F238E27FC236}">
              <a16:creationId xmlns:a16="http://schemas.microsoft.com/office/drawing/2014/main" id="{0C0A39FD-8163-4ED8-86B9-D4D165B03A1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0" name="Text Box 73">
          <a:extLst>
            <a:ext uri="{FF2B5EF4-FFF2-40B4-BE49-F238E27FC236}">
              <a16:creationId xmlns:a16="http://schemas.microsoft.com/office/drawing/2014/main" id="{C8320D4C-0F7E-4319-B1A5-AA1EC2C9B7D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1" name="Text Box 74">
          <a:extLst>
            <a:ext uri="{FF2B5EF4-FFF2-40B4-BE49-F238E27FC236}">
              <a16:creationId xmlns:a16="http://schemas.microsoft.com/office/drawing/2014/main" id="{8363CDA4-085E-488C-8046-30DFD7D1786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2" name="Text Box 75">
          <a:extLst>
            <a:ext uri="{FF2B5EF4-FFF2-40B4-BE49-F238E27FC236}">
              <a16:creationId xmlns:a16="http://schemas.microsoft.com/office/drawing/2014/main" id="{441CE824-AB97-4CF1-9CD4-9AF75C3DC82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3" name="Text Box 76">
          <a:extLst>
            <a:ext uri="{FF2B5EF4-FFF2-40B4-BE49-F238E27FC236}">
              <a16:creationId xmlns:a16="http://schemas.microsoft.com/office/drawing/2014/main" id="{C9CA96F3-176F-4040-A68E-917801A6368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4" name="Text Box 77">
          <a:extLst>
            <a:ext uri="{FF2B5EF4-FFF2-40B4-BE49-F238E27FC236}">
              <a16:creationId xmlns:a16="http://schemas.microsoft.com/office/drawing/2014/main" id="{55F04D04-B136-4597-B0D5-8299BE31958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5" name="Text Box 78">
          <a:extLst>
            <a:ext uri="{FF2B5EF4-FFF2-40B4-BE49-F238E27FC236}">
              <a16:creationId xmlns:a16="http://schemas.microsoft.com/office/drawing/2014/main" id="{2FD4E95A-3243-4AFA-90CC-3ACA6FB05CF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6" name="Text Box 79">
          <a:extLst>
            <a:ext uri="{FF2B5EF4-FFF2-40B4-BE49-F238E27FC236}">
              <a16:creationId xmlns:a16="http://schemas.microsoft.com/office/drawing/2014/main" id="{2CA9BB31-4F18-4D9F-9C7B-4F696D0D1D3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47" name="Text Box 80">
          <a:extLst>
            <a:ext uri="{FF2B5EF4-FFF2-40B4-BE49-F238E27FC236}">
              <a16:creationId xmlns:a16="http://schemas.microsoft.com/office/drawing/2014/main" id="{2E2631B7-A404-4C94-89F1-0620845D1BE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8" name="Text Box 81">
          <a:extLst>
            <a:ext uri="{FF2B5EF4-FFF2-40B4-BE49-F238E27FC236}">
              <a16:creationId xmlns:a16="http://schemas.microsoft.com/office/drawing/2014/main" id="{2309498A-05C2-4C9F-87F4-ADAB8E7AB08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49" name="Text Box 82">
          <a:extLst>
            <a:ext uri="{FF2B5EF4-FFF2-40B4-BE49-F238E27FC236}">
              <a16:creationId xmlns:a16="http://schemas.microsoft.com/office/drawing/2014/main" id="{A8BD384B-7A22-48FF-B34A-BBEB05DFA66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0" name="Text Box 83">
          <a:extLst>
            <a:ext uri="{FF2B5EF4-FFF2-40B4-BE49-F238E27FC236}">
              <a16:creationId xmlns:a16="http://schemas.microsoft.com/office/drawing/2014/main" id="{DD3737EC-1F77-4D82-B5F7-72C413E661B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1" name="Text Box 84">
          <a:extLst>
            <a:ext uri="{FF2B5EF4-FFF2-40B4-BE49-F238E27FC236}">
              <a16:creationId xmlns:a16="http://schemas.microsoft.com/office/drawing/2014/main" id="{301E5CD2-0637-4DC5-9386-58144D3240B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2" name="Text Box 85">
          <a:extLst>
            <a:ext uri="{FF2B5EF4-FFF2-40B4-BE49-F238E27FC236}">
              <a16:creationId xmlns:a16="http://schemas.microsoft.com/office/drawing/2014/main" id="{EC56433F-4287-40D3-89D2-692DF107AC0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3" name="Text Box 86">
          <a:extLst>
            <a:ext uri="{FF2B5EF4-FFF2-40B4-BE49-F238E27FC236}">
              <a16:creationId xmlns:a16="http://schemas.microsoft.com/office/drawing/2014/main" id="{A419132D-A4B9-4755-AF59-BC62B986078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4" name="Text Box 87">
          <a:extLst>
            <a:ext uri="{FF2B5EF4-FFF2-40B4-BE49-F238E27FC236}">
              <a16:creationId xmlns:a16="http://schemas.microsoft.com/office/drawing/2014/main" id="{281100A6-4D67-4FB5-BF84-3031C3DAB9D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5" name="Text Box 88">
          <a:extLst>
            <a:ext uri="{FF2B5EF4-FFF2-40B4-BE49-F238E27FC236}">
              <a16:creationId xmlns:a16="http://schemas.microsoft.com/office/drawing/2014/main" id="{F6C4FF0C-1FD6-4588-BD81-99143570AF0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56" name="Text Box 89">
          <a:extLst>
            <a:ext uri="{FF2B5EF4-FFF2-40B4-BE49-F238E27FC236}">
              <a16:creationId xmlns:a16="http://schemas.microsoft.com/office/drawing/2014/main" id="{D15D7295-72B7-4989-A616-E2E44235D1B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7" name="Text Box 90">
          <a:extLst>
            <a:ext uri="{FF2B5EF4-FFF2-40B4-BE49-F238E27FC236}">
              <a16:creationId xmlns:a16="http://schemas.microsoft.com/office/drawing/2014/main" id="{60D476E8-7A32-42EC-92E9-38F6FAC23C3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8" name="Text Box 91">
          <a:extLst>
            <a:ext uri="{FF2B5EF4-FFF2-40B4-BE49-F238E27FC236}">
              <a16:creationId xmlns:a16="http://schemas.microsoft.com/office/drawing/2014/main" id="{9F2E9AAD-E343-4F40-974A-AD0E42A4213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59" name="Text Box 92">
          <a:extLst>
            <a:ext uri="{FF2B5EF4-FFF2-40B4-BE49-F238E27FC236}">
              <a16:creationId xmlns:a16="http://schemas.microsoft.com/office/drawing/2014/main" id="{A4C18F89-3FF7-4FC3-B39A-EACB4752D52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0" name="Text Box 93">
          <a:extLst>
            <a:ext uri="{FF2B5EF4-FFF2-40B4-BE49-F238E27FC236}">
              <a16:creationId xmlns:a16="http://schemas.microsoft.com/office/drawing/2014/main" id="{C2D5B5FB-9D9D-4F2E-AC38-7A16CC422FC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1" name="Text Box 94">
          <a:extLst>
            <a:ext uri="{FF2B5EF4-FFF2-40B4-BE49-F238E27FC236}">
              <a16:creationId xmlns:a16="http://schemas.microsoft.com/office/drawing/2014/main" id="{14ADDE1E-6839-49F6-B795-EA8C69001C1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2" name="Text Box 95">
          <a:extLst>
            <a:ext uri="{FF2B5EF4-FFF2-40B4-BE49-F238E27FC236}">
              <a16:creationId xmlns:a16="http://schemas.microsoft.com/office/drawing/2014/main" id="{60A39CEE-E53C-45D2-A2B3-E09BEF794D3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63" name="Text Box 96">
          <a:extLst>
            <a:ext uri="{FF2B5EF4-FFF2-40B4-BE49-F238E27FC236}">
              <a16:creationId xmlns:a16="http://schemas.microsoft.com/office/drawing/2014/main" id="{4B6B901A-BEB6-44EB-9D3B-B345D1E7C97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64" name="Text Box 97">
          <a:extLst>
            <a:ext uri="{FF2B5EF4-FFF2-40B4-BE49-F238E27FC236}">
              <a16:creationId xmlns:a16="http://schemas.microsoft.com/office/drawing/2014/main" id="{0970FDD1-5218-4C9D-B747-5C4191A852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65" name="Text Box 98">
          <a:extLst>
            <a:ext uri="{FF2B5EF4-FFF2-40B4-BE49-F238E27FC236}">
              <a16:creationId xmlns:a16="http://schemas.microsoft.com/office/drawing/2014/main" id="{99C63D17-1E11-4531-A1E5-4D37B566D19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66" name="Text Box 99">
          <a:extLst>
            <a:ext uri="{FF2B5EF4-FFF2-40B4-BE49-F238E27FC236}">
              <a16:creationId xmlns:a16="http://schemas.microsoft.com/office/drawing/2014/main" id="{2A0D40CB-F6FF-4FAF-A564-E294BDA1EBC2}"/>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67" name="Text Box 100">
          <a:extLst>
            <a:ext uri="{FF2B5EF4-FFF2-40B4-BE49-F238E27FC236}">
              <a16:creationId xmlns:a16="http://schemas.microsoft.com/office/drawing/2014/main" id="{C8EF1F61-CFC2-4EDB-81E9-739F965BDD1F}"/>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8" name="Text Box 101">
          <a:extLst>
            <a:ext uri="{FF2B5EF4-FFF2-40B4-BE49-F238E27FC236}">
              <a16:creationId xmlns:a16="http://schemas.microsoft.com/office/drawing/2014/main" id="{3CCA3ACC-B481-4C9B-8BEE-10AC2CAC7BC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69" name="Text Box 102">
          <a:extLst>
            <a:ext uri="{FF2B5EF4-FFF2-40B4-BE49-F238E27FC236}">
              <a16:creationId xmlns:a16="http://schemas.microsoft.com/office/drawing/2014/main" id="{103574DF-496F-4E78-A45C-AD3B107C646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0" name="Text Box 103">
          <a:extLst>
            <a:ext uri="{FF2B5EF4-FFF2-40B4-BE49-F238E27FC236}">
              <a16:creationId xmlns:a16="http://schemas.microsoft.com/office/drawing/2014/main" id="{E3A7DC9D-CB7C-4FD3-8C31-8400957928F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71" name="Text Box 104">
          <a:extLst>
            <a:ext uri="{FF2B5EF4-FFF2-40B4-BE49-F238E27FC236}">
              <a16:creationId xmlns:a16="http://schemas.microsoft.com/office/drawing/2014/main" id="{AE103D81-49B5-43B7-AF95-51B24BFC8CC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72" name="Text Box 105">
          <a:extLst>
            <a:ext uri="{FF2B5EF4-FFF2-40B4-BE49-F238E27FC236}">
              <a16:creationId xmlns:a16="http://schemas.microsoft.com/office/drawing/2014/main" id="{3FCDDABD-2634-449D-BBAF-68693FAFEE1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73" name="Text Box 106">
          <a:extLst>
            <a:ext uri="{FF2B5EF4-FFF2-40B4-BE49-F238E27FC236}">
              <a16:creationId xmlns:a16="http://schemas.microsoft.com/office/drawing/2014/main" id="{8FF3665E-C3B8-4FCB-B92A-41B7BBC3557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4" name="Text Box 107">
          <a:extLst>
            <a:ext uri="{FF2B5EF4-FFF2-40B4-BE49-F238E27FC236}">
              <a16:creationId xmlns:a16="http://schemas.microsoft.com/office/drawing/2014/main" id="{F0D240AA-F634-473C-9ABB-15ED7AC2878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5" name="Text Box 108">
          <a:extLst>
            <a:ext uri="{FF2B5EF4-FFF2-40B4-BE49-F238E27FC236}">
              <a16:creationId xmlns:a16="http://schemas.microsoft.com/office/drawing/2014/main" id="{DE9B6554-E262-43B0-B9E3-2E597927F1F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6" name="Text Box 109">
          <a:extLst>
            <a:ext uri="{FF2B5EF4-FFF2-40B4-BE49-F238E27FC236}">
              <a16:creationId xmlns:a16="http://schemas.microsoft.com/office/drawing/2014/main" id="{24C8D37C-3B14-440F-966C-38511978740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7" name="Text Box 110">
          <a:extLst>
            <a:ext uri="{FF2B5EF4-FFF2-40B4-BE49-F238E27FC236}">
              <a16:creationId xmlns:a16="http://schemas.microsoft.com/office/drawing/2014/main" id="{4B40939A-0612-45CA-B4B3-DE879830A0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8" name="Text Box 111">
          <a:extLst>
            <a:ext uri="{FF2B5EF4-FFF2-40B4-BE49-F238E27FC236}">
              <a16:creationId xmlns:a16="http://schemas.microsoft.com/office/drawing/2014/main" id="{59967C7B-0AAB-4AB7-9537-21260D2BE61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79" name="Text Box 112">
          <a:extLst>
            <a:ext uri="{FF2B5EF4-FFF2-40B4-BE49-F238E27FC236}">
              <a16:creationId xmlns:a16="http://schemas.microsoft.com/office/drawing/2014/main" id="{CEDE51D9-22E6-4A4C-A7B7-7BBC40DBF43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0" name="Text Box 113">
          <a:extLst>
            <a:ext uri="{FF2B5EF4-FFF2-40B4-BE49-F238E27FC236}">
              <a16:creationId xmlns:a16="http://schemas.microsoft.com/office/drawing/2014/main" id="{F416A573-9476-4E01-BFFD-5B5D46E982A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1" name="Text Box 114">
          <a:extLst>
            <a:ext uri="{FF2B5EF4-FFF2-40B4-BE49-F238E27FC236}">
              <a16:creationId xmlns:a16="http://schemas.microsoft.com/office/drawing/2014/main" id="{5DCA853D-9454-446E-A105-1AE669C90A8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2" name="Text Box 115">
          <a:extLst>
            <a:ext uri="{FF2B5EF4-FFF2-40B4-BE49-F238E27FC236}">
              <a16:creationId xmlns:a16="http://schemas.microsoft.com/office/drawing/2014/main" id="{231B8805-8DEC-449F-87C7-3CB380B10F8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83" name="Text Box 116">
          <a:extLst>
            <a:ext uri="{FF2B5EF4-FFF2-40B4-BE49-F238E27FC236}">
              <a16:creationId xmlns:a16="http://schemas.microsoft.com/office/drawing/2014/main" id="{65FF7F36-4D97-4AE1-8295-861966A7982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284" name="Text Box 117">
          <a:extLst>
            <a:ext uri="{FF2B5EF4-FFF2-40B4-BE49-F238E27FC236}">
              <a16:creationId xmlns:a16="http://schemas.microsoft.com/office/drawing/2014/main" id="{1F85DD98-3DA9-4450-A85D-B73DF7E1A860}"/>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85" name="Text Box 118">
          <a:extLst>
            <a:ext uri="{FF2B5EF4-FFF2-40B4-BE49-F238E27FC236}">
              <a16:creationId xmlns:a16="http://schemas.microsoft.com/office/drawing/2014/main" id="{78B9FCEC-E49B-43A4-9F17-1B3DCFC9899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86" name="Text Box 119">
          <a:extLst>
            <a:ext uri="{FF2B5EF4-FFF2-40B4-BE49-F238E27FC236}">
              <a16:creationId xmlns:a16="http://schemas.microsoft.com/office/drawing/2014/main" id="{31171041-38C3-456D-84FD-DC44964BB63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87" name="Text Box 120">
          <a:extLst>
            <a:ext uri="{FF2B5EF4-FFF2-40B4-BE49-F238E27FC236}">
              <a16:creationId xmlns:a16="http://schemas.microsoft.com/office/drawing/2014/main" id="{6DAE57CD-4CD4-4F4D-899B-63576AB8B4D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8" name="Text Box 121">
          <a:extLst>
            <a:ext uri="{FF2B5EF4-FFF2-40B4-BE49-F238E27FC236}">
              <a16:creationId xmlns:a16="http://schemas.microsoft.com/office/drawing/2014/main" id="{341D36B8-103B-4803-B947-80EF66DC1E2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89" name="Text Box 122">
          <a:extLst>
            <a:ext uri="{FF2B5EF4-FFF2-40B4-BE49-F238E27FC236}">
              <a16:creationId xmlns:a16="http://schemas.microsoft.com/office/drawing/2014/main" id="{D7A59EF1-D53A-4459-99DA-3A2A592DB5D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0" name="Text Box 123">
          <a:extLst>
            <a:ext uri="{FF2B5EF4-FFF2-40B4-BE49-F238E27FC236}">
              <a16:creationId xmlns:a16="http://schemas.microsoft.com/office/drawing/2014/main" id="{1D2E6CDB-1BDF-4191-8F7A-1A9B9376839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1" name="Text Box 124">
          <a:extLst>
            <a:ext uri="{FF2B5EF4-FFF2-40B4-BE49-F238E27FC236}">
              <a16:creationId xmlns:a16="http://schemas.microsoft.com/office/drawing/2014/main" id="{66525697-C10C-4CCB-9059-520886841CD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2" name="Text Box 125">
          <a:extLst>
            <a:ext uri="{FF2B5EF4-FFF2-40B4-BE49-F238E27FC236}">
              <a16:creationId xmlns:a16="http://schemas.microsoft.com/office/drawing/2014/main" id="{1DAAAAD3-CF5B-439D-A0D0-67B17FC70EF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3" name="Text Box 126">
          <a:extLst>
            <a:ext uri="{FF2B5EF4-FFF2-40B4-BE49-F238E27FC236}">
              <a16:creationId xmlns:a16="http://schemas.microsoft.com/office/drawing/2014/main" id="{61205065-D0D7-48F5-BFD4-39F8A07E351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4" name="Text Box 127">
          <a:extLst>
            <a:ext uri="{FF2B5EF4-FFF2-40B4-BE49-F238E27FC236}">
              <a16:creationId xmlns:a16="http://schemas.microsoft.com/office/drawing/2014/main" id="{A5F055BE-3688-4405-AF60-8D5098B8EE9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5" name="Text Box 128">
          <a:extLst>
            <a:ext uri="{FF2B5EF4-FFF2-40B4-BE49-F238E27FC236}">
              <a16:creationId xmlns:a16="http://schemas.microsoft.com/office/drawing/2014/main" id="{8BDD440A-5763-4557-8D68-10770540EF1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296" name="Text Box 129">
          <a:extLst>
            <a:ext uri="{FF2B5EF4-FFF2-40B4-BE49-F238E27FC236}">
              <a16:creationId xmlns:a16="http://schemas.microsoft.com/office/drawing/2014/main" id="{C1F00D1A-82D7-4634-BB00-34CA1C364DD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7" name="Text Box 130">
          <a:extLst>
            <a:ext uri="{FF2B5EF4-FFF2-40B4-BE49-F238E27FC236}">
              <a16:creationId xmlns:a16="http://schemas.microsoft.com/office/drawing/2014/main" id="{859B1C15-5353-4104-8792-10740364AF8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8" name="Text Box 131">
          <a:extLst>
            <a:ext uri="{FF2B5EF4-FFF2-40B4-BE49-F238E27FC236}">
              <a16:creationId xmlns:a16="http://schemas.microsoft.com/office/drawing/2014/main" id="{3BB8D585-7D25-4110-93C2-1C9575A34AC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299" name="Text Box 132">
          <a:extLst>
            <a:ext uri="{FF2B5EF4-FFF2-40B4-BE49-F238E27FC236}">
              <a16:creationId xmlns:a16="http://schemas.microsoft.com/office/drawing/2014/main" id="{9D2D44D0-0AA3-4002-83EE-04575082BE0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0" name="Text Box 133">
          <a:extLst>
            <a:ext uri="{FF2B5EF4-FFF2-40B4-BE49-F238E27FC236}">
              <a16:creationId xmlns:a16="http://schemas.microsoft.com/office/drawing/2014/main" id="{5756A6CF-AA80-4E5C-9E3E-6FE04202BD5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1" name="Text Box 134">
          <a:extLst>
            <a:ext uri="{FF2B5EF4-FFF2-40B4-BE49-F238E27FC236}">
              <a16:creationId xmlns:a16="http://schemas.microsoft.com/office/drawing/2014/main" id="{B630991B-426B-415D-928E-B34AFA8B3CE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2" name="Text Box 135">
          <a:extLst>
            <a:ext uri="{FF2B5EF4-FFF2-40B4-BE49-F238E27FC236}">
              <a16:creationId xmlns:a16="http://schemas.microsoft.com/office/drawing/2014/main" id="{00A8DF70-0ACA-438E-96ED-8AEE8B0660B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03" name="Text Box 136">
          <a:extLst>
            <a:ext uri="{FF2B5EF4-FFF2-40B4-BE49-F238E27FC236}">
              <a16:creationId xmlns:a16="http://schemas.microsoft.com/office/drawing/2014/main" id="{FE076E17-1E5F-49A8-80EF-E5AC2DF96A1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04" name="Text Box 137">
          <a:extLst>
            <a:ext uri="{FF2B5EF4-FFF2-40B4-BE49-F238E27FC236}">
              <a16:creationId xmlns:a16="http://schemas.microsoft.com/office/drawing/2014/main" id="{FECF6711-306F-49D2-AC21-D12EB666559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05" name="Text Box 138">
          <a:extLst>
            <a:ext uri="{FF2B5EF4-FFF2-40B4-BE49-F238E27FC236}">
              <a16:creationId xmlns:a16="http://schemas.microsoft.com/office/drawing/2014/main" id="{2315F7B1-5A8E-4CEF-BBB6-7511F367F56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6" name="Text Box 139">
          <a:extLst>
            <a:ext uri="{FF2B5EF4-FFF2-40B4-BE49-F238E27FC236}">
              <a16:creationId xmlns:a16="http://schemas.microsoft.com/office/drawing/2014/main" id="{7349DEEE-904C-4B3F-9928-4C7642E18A8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7" name="Text Box 140">
          <a:extLst>
            <a:ext uri="{FF2B5EF4-FFF2-40B4-BE49-F238E27FC236}">
              <a16:creationId xmlns:a16="http://schemas.microsoft.com/office/drawing/2014/main" id="{144F6EF9-CE50-4EED-B0F6-6C36B131A57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8" name="Text Box 141">
          <a:extLst>
            <a:ext uri="{FF2B5EF4-FFF2-40B4-BE49-F238E27FC236}">
              <a16:creationId xmlns:a16="http://schemas.microsoft.com/office/drawing/2014/main" id="{802F8E33-0009-4746-A131-2FE04DFBA7F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09" name="Text Box 142">
          <a:extLst>
            <a:ext uri="{FF2B5EF4-FFF2-40B4-BE49-F238E27FC236}">
              <a16:creationId xmlns:a16="http://schemas.microsoft.com/office/drawing/2014/main" id="{8E1EA7B8-285E-4660-B3A8-EA827C2DD39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0" name="Text Box 143">
          <a:extLst>
            <a:ext uri="{FF2B5EF4-FFF2-40B4-BE49-F238E27FC236}">
              <a16:creationId xmlns:a16="http://schemas.microsoft.com/office/drawing/2014/main" id="{F8F7B6EF-30E0-4F6B-A214-6263E3B6E1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1" name="Text Box 144">
          <a:extLst>
            <a:ext uri="{FF2B5EF4-FFF2-40B4-BE49-F238E27FC236}">
              <a16:creationId xmlns:a16="http://schemas.microsoft.com/office/drawing/2014/main" id="{41E93385-CDAA-4F2D-94EA-7190BEB7E56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12" name="Text Box 145">
          <a:extLst>
            <a:ext uri="{FF2B5EF4-FFF2-40B4-BE49-F238E27FC236}">
              <a16:creationId xmlns:a16="http://schemas.microsoft.com/office/drawing/2014/main" id="{5BCF34DC-4ECF-4B0A-9359-A24FF5053E8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13" name="Text Box 146">
          <a:extLst>
            <a:ext uri="{FF2B5EF4-FFF2-40B4-BE49-F238E27FC236}">
              <a16:creationId xmlns:a16="http://schemas.microsoft.com/office/drawing/2014/main" id="{D3472262-0C5B-44CA-B674-299B736B8AB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14" name="Text Box 147">
          <a:extLst>
            <a:ext uri="{FF2B5EF4-FFF2-40B4-BE49-F238E27FC236}">
              <a16:creationId xmlns:a16="http://schemas.microsoft.com/office/drawing/2014/main" id="{AD4023FA-48A2-4230-8675-0C1A369D2AF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15" name="Text Box 148">
          <a:extLst>
            <a:ext uri="{FF2B5EF4-FFF2-40B4-BE49-F238E27FC236}">
              <a16:creationId xmlns:a16="http://schemas.microsoft.com/office/drawing/2014/main" id="{91184392-654F-4569-B604-7BBD7F83C73E}"/>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16" name="Text Box 149">
          <a:extLst>
            <a:ext uri="{FF2B5EF4-FFF2-40B4-BE49-F238E27FC236}">
              <a16:creationId xmlns:a16="http://schemas.microsoft.com/office/drawing/2014/main" id="{4A61D119-3875-4DFE-B611-D8B886CCBD79}"/>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7" name="Text Box 150">
          <a:extLst>
            <a:ext uri="{FF2B5EF4-FFF2-40B4-BE49-F238E27FC236}">
              <a16:creationId xmlns:a16="http://schemas.microsoft.com/office/drawing/2014/main" id="{EC9A768A-4CFD-4843-BEBC-18A5B9F5A2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8" name="Text Box 151">
          <a:extLst>
            <a:ext uri="{FF2B5EF4-FFF2-40B4-BE49-F238E27FC236}">
              <a16:creationId xmlns:a16="http://schemas.microsoft.com/office/drawing/2014/main" id="{C5D2B79C-D034-4815-A5E5-158F0C00FAB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19" name="Text Box 152">
          <a:extLst>
            <a:ext uri="{FF2B5EF4-FFF2-40B4-BE49-F238E27FC236}">
              <a16:creationId xmlns:a16="http://schemas.microsoft.com/office/drawing/2014/main" id="{FE28A27E-41EA-4924-8709-8C275FB132D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0" name="Text Box 153">
          <a:extLst>
            <a:ext uri="{FF2B5EF4-FFF2-40B4-BE49-F238E27FC236}">
              <a16:creationId xmlns:a16="http://schemas.microsoft.com/office/drawing/2014/main" id="{67964AB3-4FB9-4D1B-A19E-5144EEB355D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1" name="Text Box 154">
          <a:extLst>
            <a:ext uri="{FF2B5EF4-FFF2-40B4-BE49-F238E27FC236}">
              <a16:creationId xmlns:a16="http://schemas.microsoft.com/office/drawing/2014/main" id="{A4EE6653-C3E7-4ADE-87FE-3B9BC672726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2" name="Text Box 155">
          <a:extLst>
            <a:ext uri="{FF2B5EF4-FFF2-40B4-BE49-F238E27FC236}">
              <a16:creationId xmlns:a16="http://schemas.microsoft.com/office/drawing/2014/main" id="{B2F3F4F2-E2F4-4587-A090-DC46B39FF89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3" name="Text Box 156">
          <a:extLst>
            <a:ext uri="{FF2B5EF4-FFF2-40B4-BE49-F238E27FC236}">
              <a16:creationId xmlns:a16="http://schemas.microsoft.com/office/drawing/2014/main" id="{8C82D7C7-1920-4AA7-9BD1-1BEE84BAF01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4" name="Text Box 157">
          <a:extLst>
            <a:ext uri="{FF2B5EF4-FFF2-40B4-BE49-F238E27FC236}">
              <a16:creationId xmlns:a16="http://schemas.microsoft.com/office/drawing/2014/main" id="{4FED7C0D-C510-4B7C-8341-9846396C63C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5" name="Text Box 158">
          <a:extLst>
            <a:ext uri="{FF2B5EF4-FFF2-40B4-BE49-F238E27FC236}">
              <a16:creationId xmlns:a16="http://schemas.microsoft.com/office/drawing/2014/main" id="{9B2E6BE9-31D7-4B50-B608-75B61D612E2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6" name="Text Box 159">
          <a:extLst>
            <a:ext uri="{FF2B5EF4-FFF2-40B4-BE49-F238E27FC236}">
              <a16:creationId xmlns:a16="http://schemas.microsoft.com/office/drawing/2014/main" id="{35B91372-1960-4087-8A88-D5C15F6C164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7" name="Text Box 160">
          <a:extLst>
            <a:ext uri="{FF2B5EF4-FFF2-40B4-BE49-F238E27FC236}">
              <a16:creationId xmlns:a16="http://schemas.microsoft.com/office/drawing/2014/main" id="{F56EAA22-1F27-4335-B4E3-B12EC9C7F54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28" name="Text Box 161">
          <a:extLst>
            <a:ext uri="{FF2B5EF4-FFF2-40B4-BE49-F238E27FC236}">
              <a16:creationId xmlns:a16="http://schemas.microsoft.com/office/drawing/2014/main" id="{DE5D3428-EE8C-4D36-B423-F72817C3E27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29" name="Text Box 162">
          <a:extLst>
            <a:ext uri="{FF2B5EF4-FFF2-40B4-BE49-F238E27FC236}">
              <a16:creationId xmlns:a16="http://schemas.microsoft.com/office/drawing/2014/main" id="{260F309A-41C4-4468-BE21-0077EF30A83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0" name="Text Box 163">
          <a:extLst>
            <a:ext uri="{FF2B5EF4-FFF2-40B4-BE49-F238E27FC236}">
              <a16:creationId xmlns:a16="http://schemas.microsoft.com/office/drawing/2014/main" id="{C7751D53-3671-4259-AC59-66BAF18E633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1" name="Text Box 164">
          <a:extLst>
            <a:ext uri="{FF2B5EF4-FFF2-40B4-BE49-F238E27FC236}">
              <a16:creationId xmlns:a16="http://schemas.microsoft.com/office/drawing/2014/main" id="{F7054610-88AC-434A-9E0B-B62A47466E2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32" name="Text Box 165">
          <a:extLst>
            <a:ext uri="{FF2B5EF4-FFF2-40B4-BE49-F238E27FC236}">
              <a16:creationId xmlns:a16="http://schemas.microsoft.com/office/drawing/2014/main" id="{4876434D-4C3F-4364-B550-76A9ABD3215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33" name="Text Box 166">
          <a:extLst>
            <a:ext uri="{FF2B5EF4-FFF2-40B4-BE49-F238E27FC236}">
              <a16:creationId xmlns:a16="http://schemas.microsoft.com/office/drawing/2014/main" id="{E2F6F9E5-0B12-4D58-A1E1-0832AA242A4C}"/>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34" name="Text Box 167">
          <a:extLst>
            <a:ext uri="{FF2B5EF4-FFF2-40B4-BE49-F238E27FC236}">
              <a16:creationId xmlns:a16="http://schemas.microsoft.com/office/drawing/2014/main" id="{26980DEC-BD20-4D3A-BDD7-C78D9B55C01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35" name="Text Box 168">
          <a:extLst>
            <a:ext uri="{FF2B5EF4-FFF2-40B4-BE49-F238E27FC236}">
              <a16:creationId xmlns:a16="http://schemas.microsoft.com/office/drawing/2014/main" id="{4A729EB0-BFE1-4D6A-8D33-9C5E2582D6F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36" name="Text Box 169">
          <a:extLst>
            <a:ext uri="{FF2B5EF4-FFF2-40B4-BE49-F238E27FC236}">
              <a16:creationId xmlns:a16="http://schemas.microsoft.com/office/drawing/2014/main" id="{C267E465-FF99-42D0-869D-7AA60F5543D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7" name="Text Box 170">
          <a:extLst>
            <a:ext uri="{FF2B5EF4-FFF2-40B4-BE49-F238E27FC236}">
              <a16:creationId xmlns:a16="http://schemas.microsoft.com/office/drawing/2014/main" id="{695E7692-4E1C-43C0-A936-B0C42806393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8" name="Text Box 171">
          <a:extLst>
            <a:ext uri="{FF2B5EF4-FFF2-40B4-BE49-F238E27FC236}">
              <a16:creationId xmlns:a16="http://schemas.microsoft.com/office/drawing/2014/main" id="{C68E69F0-0ECA-451A-9434-6F87C6A11CB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39" name="Text Box 172">
          <a:extLst>
            <a:ext uri="{FF2B5EF4-FFF2-40B4-BE49-F238E27FC236}">
              <a16:creationId xmlns:a16="http://schemas.microsoft.com/office/drawing/2014/main" id="{9839E21E-2E9B-43BB-B65F-6B2E01624CE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0" name="Text Box 173">
          <a:extLst>
            <a:ext uri="{FF2B5EF4-FFF2-40B4-BE49-F238E27FC236}">
              <a16:creationId xmlns:a16="http://schemas.microsoft.com/office/drawing/2014/main" id="{298A3F1D-6C62-45CB-99C8-165AE980212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1" name="Text Box 174">
          <a:extLst>
            <a:ext uri="{FF2B5EF4-FFF2-40B4-BE49-F238E27FC236}">
              <a16:creationId xmlns:a16="http://schemas.microsoft.com/office/drawing/2014/main" id="{0872807F-2147-45C3-B677-C6F13A68E45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2" name="Text Box 175">
          <a:extLst>
            <a:ext uri="{FF2B5EF4-FFF2-40B4-BE49-F238E27FC236}">
              <a16:creationId xmlns:a16="http://schemas.microsoft.com/office/drawing/2014/main" id="{15C78CA8-013C-4F00-8C71-DC0932C3808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3" name="Text Box 176">
          <a:extLst>
            <a:ext uri="{FF2B5EF4-FFF2-40B4-BE49-F238E27FC236}">
              <a16:creationId xmlns:a16="http://schemas.microsoft.com/office/drawing/2014/main" id="{68A59A3F-8578-43D0-B39C-5C55E4B14CA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4" name="Text Box 177">
          <a:extLst>
            <a:ext uri="{FF2B5EF4-FFF2-40B4-BE49-F238E27FC236}">
              <a16:creationId xmlns:a16="http://schemas.microsoft.com/office/drawing/2014/main" id="{997AAFD1-563A-4024-ADC3-83CFD2D0FFF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5" name="Text Box 178">
          <a:extLst>
            <a:ext uri="{FF2B5EF4-FFF2-40B4-BE49-F238E27FC236}">
              <a16:creationId xmlns:a16="http://schemas.microsoft.com/office/drawing/2014/main" id="{745564F1-CE2B-4342-8083-2F4A94C3538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46" name="Text Box 179">
          <a:extLst>
            <a:ext uri="{FF2B5EF4-FFF2-40B4-BE49-F238E27FC236}">
              <a16:creationId xmlns:a16="http://schemas.microsoft.com/office/drawing/2014/main" id="{8DDB1078-A28F-47F8-8010-1D4ABD0B3BE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47" name="Text Box 180">
          <a:extLst>
            <a:ext uri="{FF2B5EF4-FFF2-40B4-BE49-F238E27FC236}">
              <a16:creationId xmlns:a16="http://schemas.microsoft.com/office/drawing/2014/main" id="{0131F27A-BDCF-44A8-92E0-BF2D583865A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48" name="Text Box 181">
          <a:extLst>
            <a:ext uri="{FF2B5EF4-FFF2-40B4-BE49-F238E27FC236}">
              <a16:creationId xmlns:a16="http://schemas.microsoft.com/office/drawing/2014/main" id="{CD4C6B5E-5F64-4884-A5F2-6880C825BC9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49" name="Text Box 182">
          <a:extLst>
            <a:ext uri="{FF2B5EF4-FFF2-40B4-BE49-F238E27FC236}">
              <a16:creationId xmlns:a16="http://schemas.microsoft.com/office/drawing/2014/main" id="{10134529-8CB9-4EC5-9B33-38B68AD4356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0" name="Text Box 183">
          <a:extLst>
            <a:ext uri="{FF2B5EF4-FFF2-40B4-BE49-F238E27FC236}">
              <a16:creationId xmlns:a16="http://schemas.microsoft.com/office/drawing/2014/main" id="{705BCD91-C2A7-46EE-865E-A6EC4AC01EB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1" name="Text Box 184">
          <a:extLst>
            <a:ext uri="{FF2B5EF4-FFF2-40B4-BE49-F238E27FC236}">
              <a16:creationId xmlns:a16="http://schemas.microsoft.com/office/drawing/2014/main" id="{F2FFAFD0-6BBD-4475-B231-8F3217F9351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52" name="Text Box 185">
          <a:extLst>
            <a:ext uri="{FF2B5EF4-FFF2-40B4-BE49-F238E27FC236}">
              <a16:creationId xmlns:a16="http://schemas.microsoft.com/office/drawing/2014/main" id="{EFF6F7CC-3FC4-4C68-B5A9-4B982E5979A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53" name="Text Box 186">
          <a:extLst>
            <a:ext uri="{FF2B5EF4-FFF2-40B4-BE49-F238E27FC236}">
              <a16:creationId xmlns:a16="http://schemas.microsoft.com/office/drawing/2014/main" id="{DD324453-48DB-4134-8D59-5BC1A162B76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54" name="Text Box 187">
          <a:extLst>
            <a:ext uri="{FF2B5EF4-FFF2-40B4-BE49-F238E27FC236}">
              <a16:creationId xmlns:a16="http://schemas.microsoft.com/office/drawing/2014/main" id="{EF7D7B52-27A0-4DEA-B4C6-DA360473FF5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5" name="Text Box 188">
          <a:extLst>
            <a:ext uri="{FF2B5EF4-FFF2-40B4-BE49-F238E27FC236}">
              <a16:creationId xmlns:a16="http://schemas.microsoft.com/office/drawing/2014/main" id="{6417F782-5689-45D7-BB3F-E29AE9A8A04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6" name="Text Box 189">
          <a:extLst>
            <a:ext uri="{FF2B5EF4-FFF2-40B4-BE49-F238E27FC236}">
              <a16:creationId xmlns:a16="http://schemas.microsoft.com/office/drawing/2014/main" id="{AF2B8915-847D-4ED2-9500-0265DD78907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7" name="Text Box 190">
          <a:extLst>
            <a:ext uri="{FF2B5EF4-FFF2-40B4-BE49-F238E27FC236}">
              <a16:creationId xmlns:a16="http://schemas.microsoft.com/office/drawing/2014/main" id="{91699B4A-E645-4733-9CA2-9A5CEF088EA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8" name="Text Box 191">
          <a:extLst>
            <a:ext uri="{FF2B5EF4-FFF2-40B4-BE49-F238E27FC236}">
              <a16:creationId xmlns:a16="http://schemas.microsoft.com/office/drawing/2014/main" id="{26019F19-C1A6-4432-A964-872426205FE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59" name="Text Box 192">
          <a:extLst>
            <a:ext uri="{FF2B5EF4-FFF2-40B4-BE49-F238E27FC236}">
              <a16:creationId xmlns:a16="http://schemas.microsoft.com/office/drawing/2014/main" id="{8C61BA3D-86D7-41AD-ABC7-D38AA6349DB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0" name="Text Box 194">
          <a:extLst>
            <a:ext uri="{FF2B5EF4-FFF2-40B4-BE49-F238E27FC236}">
              <a16:creationId xmlns:a16="http://schemas.microsoft.com/office/drawing/2014/main" id="{392C419C-B8AA-4B7D-B901-50D1CA2C765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1" name="Text Box 195">
          <a:extLst>
            <a:ext uri="{FF2B5EF4-FFF2-40B4-BE49-F238E27FC236}">
              <a16:creationId xmlns:a16="http://schemas.microsoft.com/office/drawing/2014/main" id="{2D3E13B6-325E-41DE-B848-A79C25731D0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62" name="Text Box 2">
          <a:extLst>
            <a:ext uri="{FF2B5EF4-FFF2-40B4-BE49-F238E27FC236}">
              <a16:creationId xmlns:a16="http://schemas.microsoft.com/office/drawing/2014/main" id="{B6E9A181-431C-4509-9D1F-828EE26212D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3" name="Text Box 3">
          <a:extLst>
            <a:ext uri="{FF2B5EF4-FFF2-40B4-BE49-F238E27FC236}">
              <a16:creationId xmlns:a16="http://schemas.microsoft.com/office/drawing/2014/main" id="{3DE1AD70-2BD8-4D6A-8BCA-84E4A7A54FF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4" name="Text Box 4">
          <a:extLst>
            <a:ext uri="{FF2B5EF4-FFF2-40B4-BE49-F238E27FC236}">
              <a16:creationId xmlns:a16="http://schemas.microsoft.com/office/drawing/2014/main" id="{CD2469C5-6A12-4861-BB64-CCFDE1195EA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5" name="Text Box 5">
          <a:extLst>
            <a:ext uri="{FF2B5EF4-FFF2-40B4-BE49-F238E27FC236}">
              <a16:creationId xmlns:a16="http://schemas.microsoft.com/office/drawing/2014/main" id="{0C521827-7494-43A0-94EF-99C8B30F115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6" name="Text Box 6">
          <a:extLst>
            <a:ext uri="{FF2B5EF4-FFF2-40B4-BE49-F238E27FC236}">
              <a16:creationId xmlns:a16="http://schemas.microsoft.com/office/drawing/2014/main" id="{B4C638DD-BD14-47B3-B320-B664A626BCC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7" name="Text Box 7">
          <a:extLst>
            <a:ext uri="{FF2B5EF4-FFF2-40B4-BE49-F238E27FC236}">
              <a16:creationId xmlns:a16="http://schemas.microsoft.com/office/drawing/2014/main" id="{1974A9BC-95B2-4A19-9D67-88BBDEDB13C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68" name="Text Box 8">
          <a:extLst>
            <a:ext uri="{FF2B5EF4-FFF2-40B4-BE49-F238E27FC236}">
              <a16:creationId xmlns:a16="http://schemas.microsoft.com/office/drawing/2014/main" id="{0D5E713D-3E64-411C-9FD4-C9758037543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69" name="Text Box 9">
          <a:extLst>
            <a:ext uri="{FF2B5EF4-FFF2-40B4-BE49-F238E27FC236}">
              <a16:creationId xmlns:a16="http://schemas.microsoft.com/office/drawing/2014/main" id="{94C17050-0D77-4132-9BF1-5EC337ED69D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0" name="Text Box 10">
          <a:extLst>
            <a:ext uri="{FF2B5EF4-FFF2-40B4-BE49-F238E27FC236}">
              <a16:creationId xmlns:a16="http://schemas.microsoft.com/office/drawing/2014/main" id="{A5FCB0AD-4DD5-4EF5-B229-0F1D695EB77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1" name="Text Box 11">
          <a:extLst>
            <a:ext uri="{FF2B5EF4-FFF2-40B4-BE49-F238E27FC236}">
              <a16:creationId xmlns:a16="http://schemas.microsoft.com/office/drawing/2014/main" id="{56B2998C-1DD1-4E26-8166-359694FD38E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2" name="Text Box 12">
          <a:extLst>
            <a:ext uri="{FF2B5EF4-FFF2-40B4-BE49-F238E27FC236}">
              <a16:creationId xmlns:a16="http://schemas.microsoft.com/office/drawing/2014/main" id="{3D187FA7-59C4-4F4F-B3AF-46C26E5E0B2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3" name="Text Box 13">
          <a:extLst>
            <a:ext uri="{FF2B5EF4-FFF2-40B4-BE49-F238E27FC236}">
              <a16:creationId xmlns:a16="http://schemas.microsoft.com/office/drawing/2014/main" id="{7DD3541F-5015-4DB9-A96D-6FB416EBDBC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74" name="Text Box 14">
          <a:extLst>
            <a:ext uri="{FF2B5EF4-FFF2-40B4-BE49-F238E27FC236}">
              <a16:creationId xmlns:a16="http://schemas.microsoft.com/office/drawing/2014/main" id="{9D1BEC20-1809-4052-A05F-A4CF2E4417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75" name="Text Box 15">
          <a:extLst>
            <a:ext uri="{FF2B5EF4-FFF2-40B4-BE49-F238E27FC236}">
              <a16:creationId xmlns:a16="http://schemas.microsoft.com/office/drawing/2014/main" id="{851482D3-D11B-42B5-AC86-C053C86EB01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76" name="Text Box 16">
          <a:extLst>
            <a:ext uri="{FF2B5EF4-FFF2-40B4-BE49-F238E27FC236}">
              <a16:creationId xmlns:a16="http://schemas.microsoft.com/office/drawing/2014/main" id="{B95901DE-6F12-4F52-8F8A-10630DBB50C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77" name="Text Box 17">
          <a:extLst>
            <a:ext uri="{FF2B5EF4-FFF2-40B4-BE49-F238E27FC236}">
              <a16:creationId xmlns:a16="http://schemas.microsoft.com/office/drawing/2014/main" id="{D1AE1B3F-DBF9-47F9-A68A-28E938CC0FF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78" name="Text Box 18">
          <a:extLst>
            <a:ext uri="{FF2B5EF4-FFF2-40B4-BE49-F238E27FC236}">
              <a16:creationId xmlns:a16="http://schemas.microsoft.com/office/drawing/2014/main" id="{7FC67F56-E5E9-4DFA-99A6-78C05A5DFE6F}"/>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379" name="Text Box 19">
          <a:extLst>
            <a:ext uri="{FF2B5EF4-FFF2-40B4-BE49-F238E27FC236}">
              <a16:creationId xmlns:a16="http://schemas.microsoft.com/office/drawing/2014/main" id="{223C0BB1-05C0-49F6-89BA-62BE3ADE3972}"/>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0" name="Text Box 20">
          <a:extLst>
            <a:ext uri="{FF2B5EF4-FFF2-40B4-BE49-F238E27FC236}">
              <a16:creationId xmlns:a16="http://schemas.microsoft.com/office/drawing/2014/main" id="{7AA3FBE9-C514-4E62-ABB9-23B962C2685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1" name="Text Box 21">
          <a:extLst>
            <a:ext uri="{FF2B5EF4-FFF2-40B4-BE49-F238E27FC236}">
              <a16:creationId xmlns:a16="http://schemas.microsoft.com/office/drawing/2014/main" id="{33264E30-F6C8-46E3-BDD8-D9780A1ED2D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2" name="Text Box 22">
          <a:extLst>
            <a:ext uri="{FF2B5EF4-FFF2-40B4-BE49-F238E27FC236}">
              <a16:creationId xmlns:a16="http://schemas.microsoft.com/office/drawing/2014/main" id="{9ADFDB53-1000-4794-A4C5-31E314C9C1B7}"/>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83" name="Text Box 23">
          <a:extLst>
            <a:ext uri="{FF2B5EF4-FFF2-40B4-BE49-F238E27FC236}">
              <a16:creationId xmlns:a16="http://schemas.microsoft.com/office/drawing/2014/main" id="{48EC6010-21C6-49F4-8DA0-36F155619EC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84" name="Text Box 24">
          <a:extLst>
            <a:ext uri="{FF2B5EF4-FFF2-40B4-BE49-F238E27FC236}">
              <a16:creationId xmlns:a16="http://schemas.microsoft.com/office/drawing/2014/main" id="{C779724C-2C45-4AA1-BD64-90636AE7C32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85" name="Text Box 25">
          <a:extLst>
            <a:ext uri="{FF2B5EF4-FFF2-40B4-BE49-F238E27FC236}">
              <a16:creationId xmlns:a16="http://schemas.microsoft.com/office/drawing/2014/main" id="{19447C5A-E3DB-4F97-B792-BC7DF4C9CDE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6" name="Text Box 26">
          <a:extLst>
            <a:ext uri="{FF2B5EF4-FFF2-40B4-BE49-F238E27FC236}">
              <a16:creationId xmlns:a16="http://schemas.microsoft.com/office/drawing/2014/main" id="{3A5D745F-30AF-46DF-843B-2C96B61154D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7" name="Text Box 27">
          <a:extLst>
            <a:ext uri="{FF2B5EF4-FFF2-40B4-BE49-F238E27FC236}">
              <a16:creationId xmlns:a16="http://schemas.microsoft.com/office/drawing/2014/main" id="{CF07E515-40E6-4A28-B1B3-26E822D251E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8" name="Text Box 28">
          <a:extLst>
            <a:ext uri="{FF2B5EF4-FFF2-40B4-BE49-F238E27FC236}">
              <a16:creationId xmlns:a16="http://schemas.microsoft.com/office/drawing/2014/main" id="{3292A1CB-E3A0-4D7E-8DAE-2C8C5B4E58E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89" name="Text Box 29">
          <a:extLst>
            <a:ext uri="{FF2B5EF4-FFF2-40B4-BE49-F238E27FC236}">
              <a16:creationId xmlns:a16="http://schemas.microsoft.com/office/drawing/2014/main" id="{197E9265-A723-4D90-8CB3-26EA8A567F3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0" name="Text Box 30">
          <a:extLst>
            <a:ext uri="{FF2B5EF4-FFF2-40B4-BE49-F238E27FC236}">
              <a16:creationId xmlns:a16="http://schemas.microsoft.com/office/drawing/2014/main" id="{B5EB62B9-3E7F-47B1-AE19-C63541058C1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1" name="Text Box 31">
          <a:extLst>
            <a:ext uri="{FF2B5EF4-FFF2-40B4-BE49-F238E27FC236}">
              <a16:creationId xmlns:a16="http://schemas.microsoft.com/office/drawing/2014/main" id="{0A885329-6D45-43B0-A21B-4A58D5D4570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2" name="Text Box 32">
          <a:extLst>
            <a:ext uri="{FF2B5EF4-FFF2-40B4-BE49-F238E27FC236}">
              <a16:creationId xmlns:a16="http://schemas.microsoft.com/office/drawing/2014/main" id="{7173B290-A707-4788-9589-1C4DED3C80C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3" name="Text Box 33">
          <a:extLst>
            <a:ext uri="{FF2B5EF4-FFF2-40B4-BE49-F238E27FC236}">
              <a16:creationId xmlns:a16="http://schemas.microsoft.com/office/drawing/2014/main" id="{632A6DAB-30AD-4B0C-9E9A-3BE5A358294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4" name="Text Box 34">
          <a:extLst>
            <a:ext uri="{FF2B5EF4-FFF2-40B4-BE49-F238E27FC236}">
              <a16:creationId xmlns:a16="http://schemas.microsoft.com/office/drawing/2014/main" id="{E7D504E5-550D-4A01-9323-DA09B5916CF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5" name="Text Box 35">
          <a:extLst>
            <a:ext uri="{FF2B5EF4-FFF2-40B4-BE49-F238E27FC236}">
              <a16:creationId xmlns:a16="http://schemas.microsoft.com/office/drawing/2014/main" id="{FD6693C0-D389-48FA-BE76-C6B5C051339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6" name="Text Box 36">
          <a:extLst>
            <a:ext uri="{FF2B5EF4-FFF2-40B4-BE49-F238E27FC236}">
              <a16:creationId xmlns:a16="http://schemas.microsoft.com/office/drawing/2014/main" id="{E8AD99C6-BBF0-4239-8B28-A9EB2B96FD6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397" name="Text Box 37">
          <a:extLst>
            <a:ext uri="{FF2B5EF4-FFF2-40B4-BE49-F238E27FC236}">
              <a16:creationId xmlns:a16="http://schemas.microsoft.com/office/drawing/2014/main" id="{65548F1B-3D0D-4EEC-A526-0471DC0C322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8" name="Text Box 38">
          <a:extLst>
            <a:ext uri="{FF2B5EF4-FFF2-40B4-BE49-F238E27FC236}">
              <a16:creationId xmlns:a16="http://schemas.microsoft.com/office/drawing/2014/main" id="{C399F4ED-1D9E-49A9-A559-15C899E3CD0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399" name="Text Box 39">
          <a:extLst>
            <a:ext uri="{FF2B5EF4-FFF2-40B4-BE49-F238E27FC236}">
              <a16:creationId xmlns:a16="http://schemas.microsoft.com/office/drawing/2014/main" id="{94E49C7C-16B8-43AF-A8A3-9BDEF643DEA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0" name="Text Box 40">
          <a:extLst>
            <a:ext uri="{FF2B5EF4-FFF2-40B4-BE49-F238E27FC236}">
              <a16:creationId xmlns:a16="http://schemas.microsoft.com/office/drawing/2014/main" id="{0856E2FC-5883-444C-A3A1-1BF1D15F130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1" name="Text Box 41">
          <a:extLst>
            <a:ext uri="{FF2B5EF4-FFF2-40B4-BE49-F238E27FC236}">
              <a16:creationId xmlns:a16="http://schemas.microsoft.com/office/drawing/2014/main" id="{CFDBA5B9-9AAC-45C5-BAE4-EE127F82A59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2" name="Text Box 42">
          <a:extLst>
            <a:ext uri="{FF2B5EF4-FFF2-40B4-BE49-F238E27FC236}">
              <a16:creationId xmlns:a16="http://schemas.microsoft.com/office/drawing/2014/main" id="{0E79DD1B-04CF-4CD5-835E-94AB0C856AB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3" name="Text Box 43">
          <a:extLst>
            <a:ext uri="{FF2B5EF4-FFF2-40B4-BE49-F238E27FC236}">
              <a16:creationId xmlns:a16="http://schemas.microsoft.com/office/drawing/2014/main" id="{4317877D-F189-4709-A41C-ECB0672D063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4" name="Text Box 44">
          <a:extLst>
            <a:ext uri="{FF2B5EF4-FFF2-40B4-BE49-F238E27FC236}">
              <a16:creationId xmlns:a16="http://schemas.microsoft.com/office/drawing/2014/main" id="{03B1C113-B37E-4EE2-8232-A44AB757FE4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5" name="Text Box 45">
          <a:extLst>
            <a:ext uri="{FF2B5EF4-FFF2-40B4-BE49-F238E27FC236}">
              <a16:creationId xmlns:a16="http://schemas.microsoft.com/office/drawing/2014/main" id="{FFDB1852-3BDB-4F58-BEF0-86CA44BFD0A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06" name="Text Box 46">
          <a:extLst>
            <a:ext uri="{FF2B5EF4-FFF2-40B4-BE49-F238E27FC236}">
              <a16:creationId xmlns:a16="http://schemas.microsoft.com/office/drawing/2014/main" id="{7A49585B-A479-4134-9D9D-D63372973EA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7" name="Text Box 47">
          <a:extLst>
            <a:ext uri="{FF2B5EF4-FFF2-40B4-BE49-F238E27FC236}">
              <a16:creationId xmlns:a16="http://schemas.microsoft.com/office/drawing/2014/main" id="{A2D45CAF-1DF7-4844-9472-6328D02DC6F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8" name="Text Box 48">
          <a:extLst>
            <a:ext uri="{FF2B5EF4-FFF2-40B4-BE49-F238E27FC236}">
              <a16:creationId xmlns:a16="http://schemas.microsoft.com/office/drawing/2014/main" id="{8CBA5DA4-3112-4DA5-A10E-896A3AAB27A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09" name="Text Box 49">
          <a:extLst>
            <a:ext uri="{FF2B5EF4-FFF2-40B4-BE49-F238E27FC236}">
              <a16:creationId xmlns:a16="http://schemas.microsoft.com/office/drawing/2014/main" id="{84EC1B4C-2A9B-49C6-A764-6833670EF08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10" name="Text Box 50">
          <a:extLst>
            <a:ext uri="{FF2B5EF4-FFF2-40B4-BE49-F238E27FC236}">
              <a16:creationId xmlns:a16="http://schemas.microsoft.com/office/drawing/2014/main" id="{F1A01472-528E-4824-B996-3387658EBDA0}"/>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11" name="Text Box 51">
          <a:extLst>
            <a:ext uri="{FF2B5EF4-FFF2-40B4-BE49-F238E27FC236}">
              <a16:creationId xmlns:a16="http://schemas.microsoft.com/office/drawing/2014/main" id="{9608BA52-8610-4131-AE8A-FFE93D684B73}"/>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2" name="Text Box 52">
          <a:extLst>
            <a:ext uri="{FF2B5EF4-FFF2-40B4-BE49-F238E27FC236}">
              <a16:creationId xmlns:a16="http://schemas.microsoft.com/office/drawing/2014/main" id="{C7ED1293-9E01-4383-933E-2669450A1B9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3" name="Text Box 53">
          <a:extLst>
            <a:ext uri="{FF2B5EF4-FFF2-40B4-BE49-F238E27FC236}">
              <a16:creationId xmlns:a16="http://schemas.microsoft.com/office/drawing/2014/main" id="{EECC6B53-40FF-4135-BFB8-2EA42131857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4" name="Text Box 54">
          <a:extLst>
            <a:ext uri="{FF2B5EF4-FFF2-40B4-BE49-F238E27FC236}">
              <a16:creationId xmlns:a16="http://schemas.microsoft.com/office/drawing/2014/main" id="{DFAF0553-0BF0-40CD-8368-57E7AC80E66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15" name="Text Box 55">
          <a:extLst>
            <a:ext uri="{FF2B5EF4-FFF2-40B4-BE49-F238E27FC236}">
              <a16:creationId xmlns:a16="http://schemas.microsoft.com/office/drawing/2014/main" id="{A0B6FA82-F496-4478-B064-248E75D66B8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16" name="Text Box 56">
          <a:extLst>
            <a:ext uri="{FF2B5EF4-FFF2-40B4-BE49-F238E27FC236}">
              <a16:creationId xmlns:a16="http://schemas.microsoft.com/office/drawing/2014/main" id="{65419F28-54EF-4ED6-B0BE-34A86276084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17" name="Text Box 57">
          <a:extLst>
            <a:ext uri="{FF2B5EF4-FFF2-40B4-BE49-F238E27FC236}">
              <a16:creationId xmlns:a16="http://schemas.microsoft.com/office/drawing/2014/main" id="{829C93F2-B6DE-4331-B502-C25D6EB3134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8" name="Text Box 58">
          <a:extLst>
            <a:ext uri="{FF2B5EF4-FFF2-40B4-BE49-F238E27FC236}">
              <a16:creationId xmlns:a16="http://schemas.microsoft.com/office/drawing/2014/main" id="{25B319F2-2A4E-4614-9907-B78437EC173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19" name="Text Box 59">
          <a:extLst>
            <a:ext uri="{FF2B5EF4-FFF2-40B4-BE49-F238E27FC236}">
              <a16:creationId xmlns:a16="http://schemas.microsoft.com/office/drawing/2014/main" id="{18D7F912-2AC6-4782-B22B-47C2EFB417B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0" name="Text Box 60">
          <a:extLst>
            <a:ext uri="{FF2B5EF4-FFF2-40B4-BE49-F238E27FC236}">
              <a16:creationId xmlns:a16="http://schemas.microsoft.com/office/drawing/2014/main" id="{0EEFE8BA-FA9E-45BC-8350-DCDD7C693BD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1" name="Text Box 61">
          <a:extLst>
            <a:ext uri="{FF2B5EF4-FFF2-40B4-BE49-F238E27FC236}">
              <a16:creationId xmlns:a16="http://schemas.microsoft.com/office/drawing/2014/main" id="{40F53CDE-E93A-456B-A417-DBD1CEB65292}"/>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2" name="Text Box 62">
          <a:extLst>
            <a:ext uri="{FF2B5EF4-FFF2-40B4-BE49-F238E27FC236}">
              <a16:creationId xmlns:a16="http://schemas.microsoft.com/office/drawing/2014/main" id="{4DA77B62-B889-4715-BBC3-0FEC191EF09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3" name="Text Box 63">
          <a:extLst>
            <a:ext uri="{FF2B5EF4-FFF2-40B4-BE49-F238E27FC236}">
              <a16:creationId xmlns:a16="http://schemas.microsoft.com/office/drawing/2014/main" id="{B990C65F-968C-406B-AAE6-59126B92490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24" name="Text Box 64">
          <a:extLst>
            <a:ext uri="{FF2B5EF4-FFF2-40B4-BE49-F238E27FC236}">
              <a16:creationId xmlns:a16="http://schemas.microsoft.com/office/drawing/2014/main" id="{1E486D98-0742-44DC-8A2A-74CAB23A8EB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25" name="Text Box 65">
          <a:extLst>
            <a:ext uri="{FF2B5EF4-FFF2-40B4-BE49-F238E27FC236}">
              <a16:creationId xmlns:a16="http://schemas.microsoft.com/office/drawing/2014/main" id="{F8126C27-B37F-4F6B-BDAD-48DEEA015B0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26" name="Text Box 66">
          <a:extLst>
            <a:ext uri="{FF2B5EF4-FFF2-40B4-BE49-F238E27FC236}">
              <a16:creationId xmlns:a16="http://schemas.microsoft.com/office/drawing/2014/main" id="{A50A9C99-7E4A-440E-8F05-79C7A9EE9E0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27" name="Text Box 67">
          <a:extLst>
            <a:ext uri="{FF2B5EF4-FFF2-40B4-BE49-F238E27FC236}">
              <a16:creationId xmlns:a16="http://schemas.microsoft.com/office/drawing/2014/main" id="{992ACF61-34E8-4754-9CDB-6DA0B1B14806}"/>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28" name="Text Box 68">
          <a:extLst>
            <a:ext uri="{FF2B5EF4-FFF2-40B4-BE49-F238E27FC236}">
              <a16:creationId xmlns:a16="http://schemas.microsoft.com/office/drawing/2014/main" id="{FC37F347-E7A5-4B44-93F7-594DBF30C333}"/>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29" name="Text Box 69">
          <a:extLst>
            <a:ext uri="{FF2B5EF4-FFF2-40B4-BE49-F238E27FC236}">
              <a16:creationId xmlns:a16="http://schemas.microsoft.com/office/drawing/2014/main" id="{E62B2566-F167-44D1-8EC3-3A6208FA5EA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0" name="Text Box 70">
          <a:extLst>
            <a:ext uri="{FF2B5EF4-FFF2-40B4-BE49-F238E27FC236}">
              <a16:creationId xmlns:a16="http://schemas.microsoft.com/office/drawing/2014/main" id="{DA02C3AE-87D4-4BF5-839E-B8BB8A50E73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1" name="Text Box 71">
          <a:extLst>
            <a:ext uri="{FF2B5EF4-FFF2-40B4-BE49-F238E27FC236}">
              <a16:creationId xmlns:a16="http://schemas.microsoft.com/office/drawing/2014/main" id="{6D3192D9-AB49-43F2-93AF-B3D777EB1D5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32" name="Text Box 72">
          <a:extLst>
            <a:ext uri="{FF2B5EF4-FFF2-40B4-BE49-F238E27FC236}">
              <a16:creationId xmlns:a16="http://schemas.microsoft.com/office/drawing/2014/main" id="{DC3DC74E-8EF3-4C96-BF79-3D5E2D0F094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33" name="Text Box 73">
          <a:extLst>
            <a:ext uri="{FF2B5EF4-FFF2-40B4-BE49-F238E27FC236}">
              <a16:creationId xmlns:a16="http://schemas.microsoft.com/office/drawing/2014/main" id="{3B816371-FFF3-4031-B76B-C941BA25468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34" name="Text Box 74">
          <a:extLst>
            <a:ext uri="{FF2B5EF4-FFF2-40B4-BE49-F238E27FC236}">
              <a16:creationId xmlns:a16="http://schemas.microsoft.com/office/drawing/2014/main" id="{5FA2DE10-CF6C-4BA5-BBD7-001189378EC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5" name="Text Box 75">
          <a:extLst>
            <a:ext uri="{FF2B5EF4-FFF2-40B4-BE49-F238E27FC236}">
              <a16:creationId xmlns:a16="http://schemas.microsoft.com/office/drawing/2014/main" id="{92394A43-E36A-41E9-8463-C402E86DA08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6" name="Text Box 76">
          <a:extLst>
            <a:ext uri="{FF2B5EF4-FFF2-40B4-BE49-F238E27FC236}">
              <a16:creationId xmlns:a16="http://schemas.microsoft.com/office/drawing/2014/main" id="{E60C4FF8-566E-410B-A3D5-F6E7A112EA3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7" name="Text Box 77">
          <a:extLst>
            <a:ext uri="{FF2B5EF4-FFF2-40B4-BE49-F238E27FC236}">
              <a16:creationId xmlns:a16="http://schemas.microsoft.com/office/drawing/2014/main" id="{0363D21A-4A46-40B7-9210-EFC1B784240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8" name="Text Box 78">
          <a:extLst>
            <a:ext uri="{FF2B5EF4-FFF2-40B4-BE49-F238E27FC236}">
              <a16:creationId xmlns:a16="http://schemas.microsoft.com/office/drawing/2014/main" id="{EA802CE7-2A5B-4223-AB01-47D93F4F056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39" name="Text Box 79">
          <a:extLst>
            <a:ext uri="{FF2B5EF4-FFF2-40B4-BE49-F238E27FC236}">
              <a16:creationId xmlns:a16="http://schemas.microsoft.com/office/drawing/2014/main" id="{90A9BB5C-97AF-494F-B568-8720DDDFD6B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0" name="Text Box 80">
          <a:extLst>
            <a:ext uri="{FF2B5EF4-FFF2-40B4-BE49-F238E27FC236}">
              <a16:creationId xmlns:a16="http://schemas.microsoft.com/office/drawing/2014/main" id="{6BD1671A-7765-4902-A0F2-923DDA9A993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1" name="Text Box 81">
          <a:extLst>
            <a:ext uri="{FF2B5EF4-FFF2-40B4-BE49-F238E27FC236}">
              <a16:creationId xmlns:a16="http://schemas.microsoft.com/office/drawing/2014/main" id="{A36E8ABB-A24F-4F1B-A3DE-332EB5D9012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2" name="Text Box 82">
          <a:extLst>
            <a:ext uri="{FF2B5EF4-FFF2-40B4-BE49-F238E27FC236}">
              <a16:creationId xmlns:a16="http://schemas.microsoft.com/office/drawing/2014/main" id="{D185C734-175A-4243-BABC-FA714563A6B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3" name="Text Box 83">
          <a:extLst>
            <a:ext uri="{FF2B5EF4-FFF2-40B4-BE49-F238E27FC236}">
              <a16:creationId xmlns:a16="http://schemas.microsoft.com/office/drawing/2014/main" id="{899724B0-4206-48FF-ADEB-8394BC2DF2B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4" name="Text Box 84">
          <a:extLst>
            <a:ext uri="{FF2B5EF4-FFF2-40B4-BE49-F238E27FC236}">
              <a16:creationId xmlns:a16="http://schemas.microsoft.com/office/drawing/2014/main" id="{86DFE86C-87BB-4405-8FC5-3002CDB1F33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5" name="Text Box 85">
          <a:extLst>
            <a:ext uri="{FF2B5EF4-FFF2-40B4-BE49-F238E27FC236}">
              <a16:creationId xmlns:a16="http://schemas.microsoft.com/office/drawing/2014/main" id="{0F4F6995-7913-4B42-A994-C7A1A662E54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46" name="Text Box 86">
          <a:extLst>
            <a:ext uri="{FF2B5EF4-FFF2-40B4-BE49-F238E27FC236}">
              <a16:creationId xmlns:a16="http://schemas.microsoft.com/office/drawing/2014/main" id="{9B81A727-A629-48C3-B722-47372F8DF47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7" name="Text Box 87">
          <a:extLst>
            <a:ext uri="{FF2B5EF4-FFF2-40B4-BE49-F238E27FC236}">
              <a16:creationId xmlns:a16="http://schemas.microsoft.com/office/drawing/2014/main" id="{F01C66D5-CDD2-43FC-B1C3-5CBD8730E75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8" name="Text Box 88">
          <a:extLst>
            <a:ext uri="{FF2B5EF4-FFF2-40B4-BE49-F238E27FC236}">
              <a16:creationId xmlns:a16="http://schemas.microsoft.com/office/drawing/2014/main" id="{27C5FB91-AD0C-4FFA-84A3-68C445A6BC7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49" name="Text Box 89">
          <a:extLst>
            <a:ext uri="{FF2B5EF4-FFF2-40B4-BE49-F238E27FC236}">
              <a16:creationId xmlns:a16="http://schemas.microsoft.com/office/drawing/2014/main" id="{1CA1DA0B-D58A-449B-B288-4D3A751283A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0" name="Text Box 90">
          <a:extLst>
            <a:ext uri="{FF2B5EF4-FFF2-40B4-BE49-F238E27FC236}">
              <a16:creationId xmlns:a16="http://schemas.microsoft.com/office/drawing/2014/main" id="{C293EB16-D8C2-461B-A754-422CA1A5A64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1" name="Text Box 91">
          <a:extLst>
            <a:ext uri="{FF2B5EF4-FFF2-40B4-BE49-F238E27FC236}">
              <a16:creationId xmlns:a16="http://schemas.microsoft.com/office/drawing/2014/main" id="{4C4E8C51-E477-4E68-A630-68077AB5E5C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2" name="Text Box 92">
          <a:extLst>
            <a:ext uri="{FF2B5EF4-FFF2-40B4-BE49-F238E27FC236}">
              <a16:creationId xmlns:a16="http://schemas.microsoft.com/office/drawing/2014/main" id="{FD8FA098-ABDD-496C-AFA2-E9F91141A86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3" name="Text Box 93">
          <a:extLst>
            <a:ext uri="{FF2B5EF4-FFF2-40B4-BE49-F238E27FC236}">
              <a16:creationId xmlns:a16="http://schemas.microsoft.com/office/drawing/2014/main" id="{017EAC5B-98D3-4D12-A979-8B72C57D8EF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4" name="Text Box 94">
          <a:extLst>
            <a:ext uri="{FF2B5EF4-FFF2-40B4-BE49-F238E27FC236}">
              <a16:creationId xmlns:a16="http://schemas.microsoft.com/office/drawing/2014/main" id="{46F9D1E3-B87A-4B04-B9B9-EA20D21E4F7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55" name="Text Box 95">
          <a:extLst>
            <a:ext uri="{FF2B5EF4-FFF2-40B4-BE49-F238E27FC236}">
              <a16:creationId xmlns:a16="http://schemas.microsoft.com/office/drawing/2014/main" id="{81AFB6AE-A39C-4FD9-ACDA-599582FC0D1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56" name="Text Box 96">
          <a:extLst>
            <a:ext uri="{FF2B5EF4-FFF2-40B4-BE49-F238E27FC236}">
              <a16:creationId xmlns:a16="http://schemas.microsoft.com/office/drawing/2014/main" id="{B537242A-4984-40B0-8D1B-85980BD299DA}"/>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57" name="Text Box 97">
          <a:extLst>
            <a:ext uri="{FF2B5EF4-FFF2-40B4-BE49-F238E27FC236}">
              <a16:creationId xmlns:a16="http://schemas.microsoft.com/office/drawing/2014/main" id="{C6BA7D0C-3472-4E9F-9A71-B843A8B5B73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58" name="Text Box 98">
          <a:extLst>
            <a:ext uri="{FF2B5EF4-FFF2-40B4-BE49-F238E27FC236}">
              <a16:creationId xmlns:a16="http://schemas.microsoft.com/office/drawing/2014/main" id="{EA61C0F7-2A22-494D-85DA-7C1CEBD8835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59" name="Text Box 99">
          <a:extLst>
            <a:ext uri="{FF2B5EF4-FFF2-40B4-BE49-F238E27FC236}">
              <a16:creationId xmlns:a16="http://schemas.microsoft.com/office/drawing/2014/main" id="{D918F907-F09F-404F-9E4F-31586891FCEB}"/>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60" name="Text Box 100">
          <a:extLst>
            <a:ext uri="{FF2B5EF4-FFF2-40B4-BE49-F238E27FC236}">
              <a16:creationId xmlns:a16="http://schemas.microsoft.com/office/drawing/2014/main" id="{4899C717-4380-4388-AAC5-5C97134C08D7}"/>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1" name="Text Box 101">
          <a:extLst>
            <a:ext uri="{FF2B5EF4-FFF2-40B4-BE49-F238E27FC236}">
              <a16:creationId xmlns:a16="http://schemas.microsoft.com/office/drawing/2014/main" id="{4B30B331-7752-4DA2-A7FB-BC2A700FE03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2" name="Text Box 102">
          <a:extLst>
            <a:ext uri="{FF2B5EF4-FFF2-40B4-BE49-F238E27FC236}">
              <a16:creationId xmlns:a16="http://schemas.microsoft.com/office/drawing/2014/main" id="{03843514-580A-4615-B683-1AFED74F267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3" name="Text Box 103">
          <a:extLst>
            <a:ext uri="{FF2B5EF4-FFF2-40B4-BE49-F238E27FC236}">
              <a16:creationId xmlns:a16="http://schemas.microsoft.com/office/drawing/2014/main" id="{E3C143B6-3397-49C7-AFF2-F6E5C04CB3B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64" name="Text Box 104">
          <a:extLst>
            <a:ext uri="{FF2B5EF4-FFF2-40B4-BE49-F238E27FC236}">
              <a16:creationId xmlns:a16="http://schemas.microsoft.com/office/drawing/2014/main" id="{319D296A-2D9F-4868-93BA-6AEF0908F7A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65" name="Text Box 105">
          <a:extLst>
            <a:ext uri="{FF2B5EF4-FFF2-40B4-BE49-F238E27FC236}">
              <a16:creationId xmlns:a16="http://schemas.microsoft.com/office/drawing/2014/main" id="{10F5A632-1141-4EDF-A270-A033A631303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66" name="Text Box 106">
          <a:extLst>
            <a:ext uri="{FF2B5EF4-FFF2-40B4-BE49-F238E27FC236}">
              <a16:creationId xmlns:a16="http://schemas.microsoft.com/office/drawing/2014/main" id="{54AC04B9-2078-4979-AD1C-4B63261BC1B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7" name="Text Box 107">
          <a:extLst>
            <a:ext uri="{FF2B5EF4-FFF2-40B4-BE49-F238E27FC236}">
              <a16:creationId xmlns:a16="http://schemas.microsoft.com/office/drawing/2014/main" id="{F77719A3-19FE-416A-A7D7-3B29331D92E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8" name="Text Box 108">
          <a:extLst>
            <a:ext uri="{FF2B5EF4-FFF2-40B4-BE49-F238E27FC236}">
              <a16:creationId xmlns:a16="http://schemas.microsoft.com/office/drawing/2014/main" id="{12EFFFD0-DD79-4D21-8F05-18996196434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69" name="Text Box 109">
          <a:extLst>
            <a:ext uri="{FF2B5EF4-FFF2-40B4-BE49-F238E27FC236}">
              <a16:creationId xmlns:a16="http://schemas.microsoft.com/office/drawing/2014/main" id="{280524DC-4A80-4362-AF3E-BD6138D6CD2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0" name="Text Box 110">
          <a:extLst>
            <a:ext uri="{FF2B5EF4-FFF2-40B4-BE49-F238E27FC236}">
              <a16:creationId xmlns:a16="http://schemas.microsoft.com/office/drawing/2014/main" id="{0590EA77-B4D6-4705-A46D-96754D56705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1" name="Text Box 111">
          <a:extLst>
            <a:ext uri="{FF2B5EF4-FFF2-40B4-BE49-F238E27FC236}">
              <a16:creationId xmlns:a16="http://schemas.microsoft.com/office/drawing/2014/main" id="{F89D6F7D-44C2-47C1-8FDB-CE2E4366FB3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2" name="Text Box 112">
          <a:extLst>
            <a:ext uri="{FF2B5EF4-FFF2-40B4-BE49-F238E27FC236}">
              <a16:creationId xmlns:a16="http://schemas.microsoft.com/office/drawing/2014/main" id="{B523BA45-FA77-4E89-BBCD-567CF065D1F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73" name="Text Box 113">
          <a:extLst>
            <a:ext uri="{FF2B5EF4-FFF2-40B4-BE49-F238E27FC236}">
              <a16:creationId xmlns:a16="http://schemas.microsoft.com/office/drawing/2014/main" id="{B6B4624A-CFC4-48AE-BEE7-BBD9D397407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74" name="Text Box 114">
          <a:extLst>
            <a:ext uri="{FF2B5EF4-FFF2-40B4-BE49-F238E27FC236}">
              <a16:creationId xmlns:a16="http://schemas.microsoft.com/office/drawing/2014/main" id="{65ADDBC5-3CC6-4C0B-B2DF-DD5497DC20E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75" name="Text Box 115">
          <a:extLst>
            <a:ext uri="{FF2B5EF4-FFF2-40B4-BE49-F238E27FC236}">
              <a16:creationId xmlns:a16="http://schemas.microsoft.com/office/drawing/2014/main" id="{213D6786-D112-4918-B866-07D3C4CBB993}"/>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76" name="Text Box 116">
          <a:extLst>
            <a:ext uri="{FF2B5EF4-FFF2-40B4-BE49-F238E27FC236}">
              <a16:creationId xmlns:a16="http://schemas.microsoft.com/office/drawing/2014/main" id="{DECA3B16-59D2-4D04-992C-7A334C1A6A66}"/>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477" name="Text Box 117">
          <a:extLst>
            <a:ext uri="{FF2B5EF4-FFF2-40B4-BE49-F238E27FC236}">
              <a16:creationId xmlns:a16="http://schemas.microsoft.com/office/drawing/2014/main" id="{CE0E64AB-CC5A-4984-82D1-ED613FD358E4}"/>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8" name="Text Box 118">
          <a:extLst>
            <a:ext uri="{FF2B5EF4-FFF2-40B4-BE49-F238E27FC236}">
              <a16:creationId xmlns:a16="http://schemas.microsoft.com/office/drawing/2014/main" id="{AF9B60CF-AAC1-4101-AFCD-E9FF6969504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79" name="Text Box 119">
          <a:extLst>
            <a:ext uri="{FF2B5EF4-FFF2-40B4-BE49-F238E27FC236}">
              <a16:creationId xmlns:a16="http://schemas.microsoft.com/office/drawing/2014/main" id="{30DAE29D-0094-49E1-B16D-CD94F54543D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0" name="Text Box 120">
          <a:extLst>
            <a:ext uri="{FF2B5EF4-FFF2-40B4-BE49-F238E27FC236}">
              <a16:creationId xmlns:a16="http://schemas.microsoft.com/office/drawing/2014/main" id="{4E7D3DE9-D452-4F43-B6A3-10703B89041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81" name="Text Box 121">
          <a:extLst>
            <a:ext uri="{FF2B5EF4-FFF2-40B4-BE49-F238E27FC236}">
              <a16:creationId xmlns:a16="http://schemas.microsoft.com/office/drawing/2014/main" id="{CE0F5E3B-23DB-441D-94D6-A1C8A2177AD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82" name="Text Box 122">
          <a:extLst>
            <a:ext uri="{FF2B5EF4-FFF2-40B4-BE49-F238E27FC236}">
              <a16:creationId xmlns:a16="http://schemas.microsoft.com/office/drawing/2014/main" id="{06BC1EBE-D91F-48B4-B7AF-F0F2ABD733EF}"/>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83" name="Text Box 123">
          <a:extLst>
            <a:ext uri="{FF2B5EF4-FFF2-40B4-BE49-F238E27FC236}">
              <a16:creationId xmlns:a16="http://schemas.microsoft.com/office/drawing/2014/main" id="{3F319D2C-C77E-4AC3-9828-1155C503752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4" name="Text Box 124">
          <a:extLst>
            <a:ext uri="{FF2B5EF4-FFF2-40B4-BE49-F238E27FC236}">
              <a16:creationId xmlns:a16="http://schemas.microsoft.com/office/drawing/2014/main" id="{99D45CB3-8273-4039-A155-CAF3695D025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5" name="Text Box 125">
          <a:extLst>
            <a:ext uri="{FF2B5EF4-FFF2-40B4-BE49-F238E27FC236}">
              <a16:creationId xmlns:a16="http://schemas.microsoft.com/office/drawing/2014/main" id="{C4934268-D409-4C65-9711-F5C41BB147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6" name="Text Box 126">
          <a:extLst>
            <a:ext uri="{FF2B5EF4-FFF2-40B4-BE49-F238E27FC236}">
              <a16:creationId xmlns:a16="http://schemas.microsoft.com/office/drawing/2014/main" id="{5B2A4614-049A-49AD-9842-0CE24A7FEBB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7" name="Text Box 127">
          <a:extLst>
            <a:ext uri="{FF2B5EF4-FFF2-40B4-BE49-F238E27FC236}">
              <a16:creationId xmlns:a16="http://schemas.microsoft.com/office/drawing/2014/main" id="{5910E714-12EE-40E4-B749-CEFE3C752E2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8" name="Text Box 128">
          <a:extLst>
            <a:ext uri="{FF2B5EF4-FFF2-40B4-BE49-F238E27FC236}">
              <a16:creationId xmlns:a16="http://schemas.microsoft.com/office/drawing/2014/main" id="{0FF8D332-96C0-43FE-AFFD-A0EA089413E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89" name="Text Box 129">
          <a:extLst>
            <a:ext uri="{FF2B5EF4-FFF2-40B4-BE49-F238E27FC236}">
              <a16:creationId xmlns:a16="http://schemas.microsoft.com/office/drawing/2014/main" id="{A2CC0FF8-E381-4292-BB9E-ED70FC3844E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0" name="Text Box 130">
          <a:extLst>
            <a:ext uri="{FF2B5EF4-FFF2-40B4-BE49-F238E27FC236}">
              <a16:creationId xmlns:a16="http://schemas.microsoft.com/office/drawing/2014/main" id="{8D15BF20-5ACA-41FB-B758-EB62C0D6CDDE}"/>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1" name="Text Box 131">
          <a:extLst>
            <a:ext uri="{FF2B5EF4-FFF2-40B4-BE49-F238E27FC236}">
              <a16:creationId xmlns:a16="http://schemas.microsoft.com/office/drawing/2014/main" id="{3A08691C-703C-4480-97DF-9E746D6849C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2" name="Text Box 132">
          <a:extLst>
            <a:ext uri="{FF2B5EF4-FFF2-40B4-BE49-F238E27FC236}">
              <a16:creationId xmlns:a16="http://schemas.microsoft.com/office/drawing/2014/main" id="{E8E37599-CDA7-4B4F-900D-BBE912C5CD1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3" name="Text Box 133">
          <a:extLst>
            <a:ext uri="{FF2B5EF4-FFF2-40B4-BE49-F238E27FC236}">
              <a16:creationId xmlns:a16="http://schemas.microsoft.com/office/drawing/2014/main" id="{48036BF5-4239-496D-9028-1994AF871A3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4" name="Text Box 134">
          <a:extLst>
            <a:ext uri="{FF2B5EF4-FFF2-40B4-BE49-F238E27FC236}">
              <a16:creationId xmlns:a16="http://schemas.microsoft.com/office/drawing/2014/main" id="{29D3478D-14A9-4CF0-9F91-59085FAE8D4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5" name="Text Box 135">
          <a:extLst>
            <a:ext uri="{FF2B5EF4-FFF2-40B4-BE49-F238E27FC236}">
              <a16:creationId xmlns:a16="http://schemas.microsoft.com/office/drawing/2014/main" id="{978BEA9C-2314-4C91-8B42-51441BE06F1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6" name="Text Box 136">
          <a:extLst>
            <a:ext uri="{FF2B5EF4-FFF2-40B4-BE49-F238E27FC236}">
              <a16:creationId xmlns:a16="http://schemas.microsoft.com/office/drawing/2014/main" id="{24BF93AD-CB83-4063-A28F-9C5BA23C011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7" name="Text Box 137">
          <a:extLst>
            <a:ext uri="{FF2B5EF4-FFF2-40B4-BE49-F238E27FC236}">
              <a16:creationId xmlns:a16="http://schemas.microsoft.com/office/drawing/2014/main" id="{34B1BE66-EF67-49C2-A56E-AF47EB0B9B8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498" name="Text Box 138">
          <a:extLst>
            <a:ext uri="{FF2B5EF4-FFF2-40B4-BE49-F238E27FC236}">
              <a16:creationId xmlns:a16="http://schemas.microsoft.com/office/drawing/2014/main" id="{F000A2CE-5DCD-41E2-A401-44863108C059}"/>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499" name="Text Box 139">
          <a:extLst>
            <a:ext uri="{FF2B5EF4-FFF2-40B4-BE49-F238E27FC236}">
              <a16:creationId xmlns:a16="http://schemas.microsoft.com/office/drawing/2014/main" id="{E7C1B6E8-5BB4-4AEA-ABDA-74434C2F6BE1}"/>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0" name="Text Box 140">
          <a:extLst>
            <a:ext uri="{FF2B5EF4-FFF2-40B4-BE49-F238E27FC236}">
              <a16:creationId xmlns:a16="http://schemas.microsoft.com/office/drawing/2014/main" id="{6BB946D1-44C4-45A0-9734-39F7F858766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1" name="Text Box 141">
          <a:extLst>
            <a:ext uri="{FF2B5EF4-FFF2-40B4-BE49-F238E27FC236}">
              <a16:creationId xmlns:a16="http://schemas.microsoft.com/office/drawing/2014/main" id="{39E1513C-D325-4A20-BEA0-16666592380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2" name="Text Box 142">
          <a:extLst>
            <a:ext uri="{FF2B5EF4-FFF2-40B4-BE49-F238E27FC236}">
              <a16:creationId xmlns:a16="http://schemas.microsoft.com/office/drawing/2014/main" id="{5BEDA235-ED15-4ECD-BAA5-B4E07FCC725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3" name="Text Box 143">
          <a:extLst>
            <a:ext uri="{FF2B5EF4-FFF2-40B4-BE49-F238E27FC236}">
              <a16:creationId xmlns:a16="http://schemas.microsoft.com/office/drawing/2014/main" id="{C9D5F2A9-A7F0-4EA3-9BE8-A63EC480D76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04" name="Text Box 144">
          <a:extLst>
            <a:ext uri="{FF2B5EF4-FFF2-40B4-BE49-F238E27FC236}">
              <a16:creationId xmlns:a16="http://schemas.microsoft.com/office/drawing/2014/main" id="{D939DA38-70FF-401B-89E3-5CB73B372CE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05" name="Text Box 145">
          <a:extLst>
            <a:ext uri="{FF2B5EF4-FFF2-40B4-BE49-F238E27FC236}">
              <a16:creationId xmlns:a16="http://schemas.microsoft.com/office/drawing/2014/main" id="{23AFB3A9-D436-4C2D-B2B9-2FCFB6A7DFA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06" name="Text Box 146">
          <a:extLst>
            <a:ext uri="{FF2B5EF4-FFF2-40B4-BE49-F238E27FC236}">
              <a16:creationId xmlns:a16="http://schemas.microsoft.com/office/drawing/2014/main" id="{1A90C4DD-955D-4639-A612-107403E308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07" name="Text Box 147">
          <a:extLst>
            <a:ext uri="{FF2B5EF4-FFF2-40B4-BE49-F238E27FC236}">
              <a16:creationId xmlns:a16="http://schemas.microsoft.com/office/drawing/2014/main" id="{5EE44ABB-0DED-4A84-9A5E-02D82CEEC4B5}"/>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08" name="Text Box 148">
          <a:extLst>
            <a:ext uri="{FF2B5EF4-FFF2-40B4-BE49-F238E27FC236}">
              <a16:creationId xmlns:a16="http://schemas.microsoft.com/office/drawing/2014/main" id="{15F719C4-F639-45DF-A178-631AEFF6EFD4}"/>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09" name="Text Box 149">
          <a:extLst>
            <a:ext uri="{FF2B5EF4-FFF2-40B4-BE49-F238E27FC236}">
              <a16:creationId xmlns:a16="http://schemas.microsoft.com/office/drawing/2014/main" id="{26A0A50B-7A68-42E6-946F-BE38B47593EA}"/>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0" name="Text Box 150">
          <a:extLst>
            <a:ext uri="{FF2B5EF4-FFF2-40B4-BE49-F238E27FC236}">
              <a16:creationId xmlns:a16="http://schemas.microsoft.com/office/drawing/2014/main" id="{0EFBE947-DCCB-48CF-AB16-8038B5D3CF0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1" name="Text Box 151">
          <a:extLst>
            <a:ext uri="{FF2B5EF4-FFF2-40B4-BE49-F238E27FC236}">
              <a16:creationId xmlns:a16="http://schemas.microsoft.com/office/drawing/2014/main" id="{69F213A9-D8D2-4A36-A7DF-B8BAE2DAD14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2" name="Text Box 152">
          <a:extLst>
            <a:ext uri="{FF2B5EF4-FFF2-40B4-BE49-F238E27FC236}">
              <a16:creationId xmlns:a16="http://schemas.microsoft.com/office/drawing/2014/main" id="{271EAFC5-674B-4440-972B-26C07FB52673}"/>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13" name="Text Box 153">
          <a:extLst>
            <a:ext uri="{FF2B5EF4-FFF2-40B4-BE49-F238E27FC236}">
              <a16:creationId xmlns:a16="http://schemas.microsoft.com/office/drawing/2014/main" id="{DC0BAF0A-F4BE-47E9-9D4F-56C40C70C62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14" name="Text Box 154">
          <a:extLst>
            <a:ext uri="{FF2B5EF4-FFF2-40B4-BE49-F238E27FC236}">
              <a16:creationId xmlns:a16="http://schemas.microsoft.com/office/drawing/2014/main" id="{844E9B32-8E85-4412-8193-7D520260742C}"/>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15" name="Text Box 155">
          <a:extLst>
            <a:ext uri="{FF2B5EF4-FFF2-40B4-BE49-F238E27FC236}">
              <a16:creationId xmlns:a16="http://schemas.microsoft.com/office/drawing/2014/main" id="{124C0331-94F4-49DC-8560-75E7C1B96C7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6" name="Text Box 156">
          <a:extLst>
            <a:ext uri="{FF2B5EF4-FFF2-40B4-BE49-F238E27FC236}">
              <a16:creationId xmlns:a16="http://schemas.microsoft.com/office/drawing/2014/main" id="{C179149A-9058-4611-A188-1A50CF9E487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7" name="Text Box 157">
          <a:extLst>
            <a:ext uri="{FF2B5EF4-FFF2-40B4-BE49-F238E27FC236}">
              <a16:creationId xmlns:a16="http://schemas.microsoft.com/office/drawing/2014/main" id="{CB53405E-F6BC-4C0A-BE89-F5E3D7DD08E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8" name="Text Box 158">
          <a:extLst>
            <a:ext uri="{FF2B5EF4-FFF2-40B4-BE49-F238E27FC236}">
              <a16:creationId xmlns:a16="http://schemas.microsoft.com/office/drawing/2014/main" id="{BB5B14C9-68CE-428E-B0A3-D8D7F79589F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19" name="Text Box 159">
          <a:extLst>
            <a:ext uri="{FF2B5EF4-FFF2-40B4-BE49-F238E27FC236}">
              <a16:creationId xmlns:a16="http://schemas.microsoft.com/office/drawing/2014/main" id="{9786F261-5239-4512-85B9-894F168F27C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0" name="Text Box 160">
          <a:extLst>
            <a:ext uri="{FF2B5EF4-FFF2-40B4-BE49-F238E27FC236}">
              <a16:creationId xmlns:a16="http://schemas.microsoft.com/office/drawing/2014/main" id="{D5CC2BD8-7E15-4FF7-9D20-3A14003B184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1" name="Text Box 161">
          <a:extLst>
            <a:ext uri="{FF2B5EF4-FFF2-40B4-BE49-F238E27FC236}">
              <a16:creationId xmlns:a16="http://schemas.microsoft.com/office/drawing/2014/main" id="{8B82FEFE-4E4F-438A-BE8D-D066C26EC5D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22" name="Text Box 162">
          <a:extLst>
            <a:ext uri="{FF2B5EF4-FFF2-40B4-BE49-F238E27FC236}">
              <a16:creationId xmlns:a16="http://schemas.microsoft.com/office/drawing/2014/main" id="{8D8CE6E0-98F9-47F3-BD24-FCAA12651892}"/>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23" name="Text Box 163">
          <a:extLst>
            <a:ext uri="{FF2B5EF4-FFF2-40B4-BE49-F238E27FC236}">
              <a16:creationId xmlns:a16="http://schemas.microsoft.com/office/drawing/2014/main" id="{35A59DEE-3CFA-48E7-B28A-61FC230A9B5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24" name="Text Box 164">
          <a:extLst>
            <a:ext uri="{FF2B5EF4-FFF2-40B4-BE49-F238E27FC236}">
              <a16:creationId xmlns:a16="http://schemas.microsoft.com/office/drawing/2014/main" id="{D379F93C-C321-4737-9EE1-799CF69CC420}"/>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25" name="Text Box 165">
          <a:extLst>
            <a:ext uri="{FF2B5EF4-FFF2-40B4-BE49-F238E27FC236}">
              <a16:creationId xmlns:a16="http://schemas.microsoft.com/office/drawing/2014/main" id="{59B97ACF-2988-4269-9B31-4DC73C99E6E6}"/>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150</xdr:row>
      <xdr:rowOff>574221</xdr:rowOff>
    </xdr:to>
    <xdr:sp macro="" textlink="">
      <xdr:nvSpPr>
        <xdr:cNvPr id="1526" name="Text Box 166">
          <a:extLst>
            <a:ext uri="{FF2B5EF4-FFF2-40B4-BE49-F238E27FC236}">
              <a16:creationId xmlns:a16="http://schemas.microsoft.com/office/drawing/2014/main" id="{BEA1D1CE-2EED-4B0D-A14F-277A651ABCC7}"/>
            </a:ext>
          </a:extLst>
        </xdr:cNvPr>
        <xdr:cNvSpPr txBox="1">
          <a:spLocks noChangeArrowheads="1"/>
        </xdr:cNvSpPr>
      </xdr:nvSpPr>
      <xdr:spPr bwMode="auto">
        <a:xfrm>
          <a:off x="893445" y="90746580"/>
          <a:ext cx="76200"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7" name="Text Box 167">
          <a:extLst>
            <a:ext uri="{FF2B5EF4-FFF2-40B4-BE49-F238E27FC236}">
              <a16:creationId xmlns:a16="http://schemas.microsoft.com/office/drawing/2014/main" id="{D630DAE7-10E0-4490-BACF-8447315E2A6A}"/>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8" name="Text Box 168">
          <a:extLst>
            <a:ext uri="{FF2B5EF4-FFF2-40B4-BE49-F238E27FC236}">
              <a16:creationId xmlns:a16="http://schemas.microsoft.com/office/drawing/2014/main" id="{107DB32B-8595-4690-B893-31559CD3205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29" name="Text Box 169">
          <a:extLst>
            <a:ext uri="{FF2B5EF4-FFF2-40B4-BE49-F238E27FC236}">
              <a16:creationId xmlns:a16="http://schemas.microsoft.com/office/drawing/2014/main" id="{D9660D79-6DE5-4A83-B648-89EB35C619B8}"/>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0" name="Text Box 170">
          <a:extLst>
            <a:ext uri="{FF2B5EF4-FFF2-40B4-BE49-F238E27FC236}">
              <a16:creationId xmlns:a16="http://schemas.microsoft.com/office/drawing/2014/main" id="{32912827-C3F0-4F91-95E5-77E70BEB48F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1" name="Text Box 171">
          <a:extLst>
            <a:ext uri="{FF2B5EF4-FFF2-40B4-BE49-F238E27FC236}">
              <a16:creationId xmlns:a16="http://schemas.microsoft.com/office/drawing/2014/main" id="{2D5569AD-8A45-4B50-A1A3-B9B9B4827C4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2" name="Text Box 172">
          <a:extLst>
            <a:ext uri="{FF2B5EF4-FFF2-40B4-BE49-F238E27FC236}">
              <a16:creationId xmlns:a16="http://schemas.microsoft.com/office/drawing/2014/main" id="{616633E9-1A58-4622-BBEE-8766F71DEC36}"/>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3" name="Text Box 173">
          <a:extLst>
            <a:ext uri="{FF2B5EF4-FFF2-40B4-BE49-F238E27FC236}">
              <a16:creationId xmlns:a16="http://schemas.microsoft.com/office/drawing/2014/main" id="{BEAF82AB-DDE2-4C68-AB0B-41E3D79D1760}"/>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4" name="Text Box 174">
          <a:extLst>
            <a:ext uri="{FF2B5EF4-FFF2-40B4-BE49-F238E27FC236}">
              <a16:creationId xmlns:a16="http://schemas.microsoft.com/office/drawing/2014/main" id="{24B58B5B-CCA3-40D8-98DC-837E60FA7E4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5" name="Text Box 175">
          <a:extLst>
            <a:ext uri="{FF2B5EF4-FFF2-40B4-BE49-F238E27FC236}">
              <a16:creationId xmlns:a16="http://schemas.microsoft.com/office/drawing/2014/main" id="{2D0EDB16-8C84-4EC2-970D-6F888652A044}"/>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6" name="Text Box 176">
          <a:extLst>
            <a:ext uri="{FF2B5EF4-FFF2-40B4-BE49-F238E27FC236}">
              <a16:creationId xmlns:a16="http://schemas.microsoft.com/office/drawing/2014/main" id="{E9B9C3C0-7AC5-4391-B2A1-342467A73A5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7" name="Text Box 177">
          <a:extLst>
            <a:ext uri="{FF2B5EF4-FFF2-40B4-BE49-F238E27FC236}">
              <a16:creationId xmlns:a16="http://schemas.microsoft.com/office/drawing/2014/main" id="{761EE898-C35F-43D8-9977-A668DBCCC44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38" name="Text Box 178">
          <a:extLst>
            <a:ext uri="{FF2B5EF4-FFF2-40B4-BE49-F238E27FC236}">
              <a16:creationId xmlns:a16="http://schemas.microsoft.com/office/drawing/2014/main" id="{6B30850C-921F-4C97-AF0E-719A80EF61AD}"/>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39" name="Text Box 179">
          <a:extLst>
            <a:ext uri="{FF2B5EF4-FFF2-40B4-BE49-F238E27FC236}">
              <a16:creationId xmlns:a16="http://schemas.microsoft.com/office/drawing/2014/main" id="{DA7611AB-BD2F-47D6-8C90-23C4352CF1E1}"/>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0" name="Text Box 180">
          <a:extLst>
            <a:ext uri="{FF2B5EF4-FFF2-40B4-BE49-F238E27FC236}">
              <a16:creationId xmlns:a16="http://schemas.microsoft.com/office/drawing/2014/main" id="{9A238CC5-75EC-4375-954A-9B8AB0DEA83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1" name="Text Box 181">
          <a:extLst>
            <a:ext uri="{FF2B5EF4-FFF2-40B4-BE49-F238E27FC236}">
              <a16:creationId xmlns:a16="http://schemas.microsoft.com/office/drawing/2014/main" id="{C84E5FF7-18EE-4228-A111-2C75F124C8AB}"/>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2" name="Text Box 182">
          <a:extLst>
            <a:ext uri="{FF2B5EF4-FFF2-40B4-BE49-F238E27FC236}">
              <a16:creationId xmlns:a16="http://schemas.microsoft.com/office/drawing/2014/main" id="{246DC8F3-07AF-4C21-B8F0-83CB24F753B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3" name="Text Box 183">
          <a:extLst>
            <a:ext uri="{FF2B5EF4-FFF2-40B4-BE49-F238E27FC236}">
              <a16:creationId xmlns:a16="http://schemas.microsoft.com/office/drawing/2014/main" id="{8C706548-8043-4AB7-B82C-27DAD11F6F9B}"/>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4" name="Text Box 184">
          <a:extLst>
            <a:ext uri="{FF2B5EF4-FFF2-40B4-BE49-F238E27FC236}">
              <a16:creationId xmlns:a16="http://schemas.microsoft.com/office/drawing/2014/main" id="{4397BB47-200A-470A-8F28-2856F2E58AF5}"/>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5" name="Text Box 185">
          <a:extLst>
            <a:ext uri="{FF2B5EF4-FFF2-40B4-BE49-F238E27FC236}">
              <a16:creationId xmlns:a16="http://schemas.microsoft.com/office/drawing/2014/main" id="{7A49B653-D5C6-4668-9C63-51B3BD985274}"/>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6" name="Text Box 186">
          <a:extLst>
            <a:ext uri="{FF2B5EF4-FFF2-40B4-BE49-F238E27FC236}">
              <a16:creationId xmlns:a16="http://schemas.microsoft.com/office/drawing/2014/main" id="{9F46A287-73D2-44DB-8FF6-50869843B2CD}"/>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47" name="Text Box 187">
          <a:extLst>
            <a:ext uri="{FF2B5EF4-FFF2-40B4-BE49-F238E27FC236}">
              <a16:creationId xmlns:a16="http://schemas.microsoft.com/office/drawing/2014/main" id="{060B84D9-A925-4902-BEB9-9CC171161CF8}"/>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8" name="Text Box 188">
          <a:extLst>
            <a:ext uri="{FF2B5EF4-FFF2-40B4-BE49-F238E27FC236}">
              <a16:creationId xmlns:a16="http://schemas.microsoft.com/office/drawing/2014/main" id="{45D44973-8DF2-49FA-A623-9CBD5E88FCEE}"/>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49" name="Text Box 189">
          <a:extLst>
            <a:ext uri="{FF2B5EF4-FFF2-40B4-BE49-F238E27FC236}">
              <a16:creationId xmlns:a16="http://schemas.microsoft.com/office/drawing/2014/main" id="{82425801-7623-4AB9-AC6B-6A2567BB703C}"/>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50" name="Text Box 190">
          <a:extLst>
            <a:ext uri="{FF2B5EF4-FFF2-40B4-BE49-F238E27FC236}">
              <a16:creationId xmlns:a16="http://schemas.microsoft.com/office/drawing/2014/main" id="{5CF376FD-E747-432D-8D6F-8A1D273927D9}"/>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51" name="Text Box 191">
          <a:extLst>
            <a:ext uri="{FF2B5EF4-FFF2-40B4-BE49-F238E27FC236}">
              <a16:creationId xmlns:a16="http://schemas.microsoft.com/office/drawing/2014/main" id="{C99BA57C-5F7B-45B8-8940-5F5F3BF5FC86}"/>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150</xdr:row>
      <xdr:rowOff>574221</xdr:rowOff>
    </xdr:to>
    <xdr:sp macro="" textlink="">
      <xdr:nvSpPr>
        <xdr:cNvPr id="1552" name="Text Box 192">
          <a:extLst>
            <a:ext uri="{FF2B5EF4-FFF2-40B4-BE49-F238E27FC236}">
              <a16:creationId xmlns:a16="http://schemas.microsoft.com/office/drawing/2014/main" id="{69229EDD-00B7-4490-AB07-0D0E53D1C7EF}"/>
            </a:ext>
          </a:extLst>
        </xdr:cNvPr>
        <xdr:cNvSpPr txBox="1">
          <a:spLocks noChangeArrowheads="1"/>
        </xdr:cNvSpPr>
      </xdr:nvSpPr>
      <xdr:spPr bwMode="auto">
        <a:xfrm>
          <a:off x="94107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53" name="Text Box 194">
          <a:extLst>
            <a:ext uri="{FF2B5EF4-FFF2-40B4-BE49-F238E27FC236}">
              <a16:creationId xmlns:a16="http://schemas.microsoft.com/office/drawing/2014/main" id="{AFD5EC27-8174-4375-B762-014EE39D0D0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150</xdr:row>
      <xdr:rowOff>574221</xdr:rowOff>
    </xdr:to>
    <xdr:sp macro="" textlink="">
      <xdr:nvSpPr>
        <xdr:cNvPr id="1554" name="Text Box 195">
          <a:extLst>
            <a:ext uri="{FF2B5EF4-FFF2-40B4-BE49-F238E27FC236}">
              <a16:creationId xmlns:a16="http://schemas.microsoft.com/office/drawing/2014/main" id="{1239BE0F-060B-485B-A77B-60622C08D727}"/>
            </a:ext>
          </a:extLst>
        </xdr:cNvPr>
        <xdr:cNvSpPr txBox="1">
          <a:spLocks noChangeArrowheads="1"/>
        </xdr:cNvSpPr>
      </xdr:nvSpPr>
      <xdr:spPr bwMode="auto">
        <a:xfrm>
          <a:off x="883920" y="90746580"/>
          <a:ext cx="104775" cy="39879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555" name="Text Box 2">
          <a:extLst>
            <a:ext uri="{FF2B5EF4-FFF2-40B4-BE49-F238E27FC236}">
              <a16:creationId xmlns:a16="http://schemas.microsoft.com/office/drawing/2014/main" id="{1F18542B-CE2E-4A6D-9F89-E11F6296B843}"/>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56" name="Text Box 3">
          <a:extLst>
            <a:ext uri="{FF2B5EF4-FFF2-40B4-BE49-F238E27FC236}">
              <a16:creationId xmlns:a16="http://schemas.microsoft.com/office/drawing/2014/main" id="{8CF11C63-897F-490F-B227-33F10F3BCC7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57" name="Text Box 4">
          <a:extLst>
            <a:ext uri="{FF2B5EF4-FFF2-40B4-BE49-F238E27FC236}">
              <a16:creationId xmlns:a16="http://schemas.microsoft.com/office/drawing/2014/main" id="{F5B7D272-695A-437E-83A1-FB472B0DF60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58" name="Text Box 5">
          <a:extLst>
            <a:ext uri="{FF2B5EF4-FFF2-40B4-BE49-F238E27FC236}">
              <a16:creationId xmlns:a16="http://schemas.microsoft.com/office/drawing/2014/main" id="{48691863-8189-4851-B2AD-7E15E394E61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59" name="Text Box 6">
          <a:extLst>
            <a:ext uri="{FF2B5EF4-FFF2-40B4-BE49-F238E27FC236}">
              <a16:creationId xmlns:a16="http://schemas.microsoft.com/office/drawing/2014/main" id="{780A661D-13C9-4A7E-A920-D6B02E644F1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0" name="Text Box 7">
          <a:extLst>
            <a:ext uri="{FF2B5EF4-FFF2-40B4-BE49-F238E27FC236}">
              <a16:creationId xmlns:a16="http://schemas.microsoft.com/office/drawing/2014/main" id="{6513AB7A-5A5D-46C0-9665-87340B4F88C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1" name="Text Box 8">
          <a:extLst>
            <a:ext uri="{FF2B5EF4-FFF2-40B4-BE49-F238E27FC236}">
              <a16:creationId xmlns:a16="http://schemas.microsoft.com/office/drawing/2014/main" id="{37B0E657-2CCB-4B1D-8236-02530B4E899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2" name="Text Box 9">
          <a:extLst>
            <a:ext uri="{FF2B5EF4-FFF2-40B4-BE49-F238E27FC236}">
              <a16:creationId xmlns:a16="http://schemas.microsoft.com/office/drawing/2014/main" id="{1E0355FF-4ACA-49D6-B83F-670294B8DF5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3" name="Text Box 10">
          <a:extLst>
            <a:ext uri="{FF2B5EF4-FFF2-40B4-BE49-F238E27FC236}">
              <a16:creationId xmlns:a16="http://schemas.microsoft.com/office/drawing/2014/main" id="{6F5CCB8D-3E5E-42CA-ACEF-32F2F6ECCD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4" name="Text Box 11">
          <a:extLst>
            <a:ext uri="{FF2B5EF4-FFF2-40B4-BE49-F238E27FC236}">
              <a16:creationId xmlns:a16="http://schemas.microsoft.com/office/drawing/2014/main" id="{93D557C7-2BA0-4DA6-BEA1-47EF531643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5" name="Text Box 12">
          <a:extLst>
            <a:ext uri="{FF2B5EF4-FFF2-40B4-BE49-F238E27FC236}">
              <a16:creationId xmlns:a16="http://schemas.microsoft.com/office/drawing/2014/main" id="{B075DE88-F2F6-4FFF-B9EE-9FC2BC33035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6" name="Text Box 13">
          <a:extLst>
            <a:ext uri="{FF2B5EF4-FFF2-40B4-BE49-F238E27FC236}">
              <a16:creationId xmlns:a16="http://schemas.microsoft.com/office/drawing/2014/main" id="{F7414B22-A0BB-4D72-A438-A049495E594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67" name="Text Box 14">
          <a:extLst>
            <a:ext uri="{FF2B5EF4-FFF2-40B4-BE49-F238E27FC236}">
              <a16:creationId xmlns:a16="http://schemas.microsoft.com/office/drawing/2014/main" id="{4C5710B4-9899-4C2F-A753-CA5AC5368C3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8" name="Text Box 15">
          <a:extLst>
            <a:ext uri="{FF2B5EF4-FFF2-40B4-BE49-F238E27FC236}">
              <a16:creationId xmlns:a16="http://schemas.microsoft.com/office/drawing/2014/main" id="{80E2698D-F5AE-4D49-86DE-9D88ABEB12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69" name="Text Box 16">
          <a:extLst>
            <a:ext uri="{FF2B5EF4-FFF2-40B4-BE49-F238E27FC236}">
              <a16:creationId xmlns:a16="http://schemas.microsoft.com/office/drawing/2014/main" id="{B57A9888-DC5F-43F1-BA08-A3C187233FC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0" name="Text Box 17">
          <a:extLst>
            <a:ext uri="{FF2B5EF4-FFF2-40B4-BE49-F238E27FC236}">
              <a16:creationId xmlns:a16="http://schemas.microsoft.com/office/drawing/2014/main" id="{80C3FD89-A54F-456E-AD6D-E23C677A4AA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571" name="Text Box 18">
          <a:extLst>
            <a:ext uri="{FF2B5EF4-FFF2-40B4-BE49-F238E27FC236}">
              <a16:creationId xmlns:a16="http://schemas.microsoft.com/office/drawing/2014/main" id="{7F5BD504-6088-49A8-8672-F6EF03BC33F8}"/>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572" name="Text Box 19">
          <a:extLst>
            <a:ext uri="{FF2B5EF4-FFF2-40B4-BE49-F238E27FC236}">
              <a16:creationId xmlns:a16="http://schemas.microsoft.com/office/drawing/2014/main" id="{5B86AB15-537B-46DD-8E38-AE34C936236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3" name="Text Box 20">
          <a:extLst>
            <a:ext uri="{FF2B5EF4-FFF2-40B4-BE49-F238E27FC236}">
              <a16:creationId xmlns:a16="http://schemas.microsoft.com/office/drawing/2014/main" id="{8E0D4B73-0541-48AD-8635-019556C3FFA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4" name="Text Box 21">
          <a:extLst>
            <a:ext uri="{FF2B5EF4-FFF2-40B4-BE49-F238E27FC236}">
              <a16:creationId xmlns:a16="http://schemas.microsoft.com/office/drawing/2014/main" id="{2B8880DF-9501-455A-A459-5FD1F9789C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5" name="Text Box 22">
          <a:extLst>
            <a:ext uri="{FF2B5EF4-FFF2-40B4-BE49-F238E27FC236}">
              <a16:creationId xmlns:a16="http://schemas.microsoft.com/office/drawing/2014/main" id="{D254CF60-3E5B-4A81-A49E-5E455B5037A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6" name="Text Box 23">
          <a:extLst>
            <a:ext uri="{FF2B5EF4-FFF2-40B4-BE49-F238E27FC236}">
              <a16:creationId xmlns:a16="http://schemas.microsoft.com/office/drawing/2014/main" id="{79618BE2-2F99-41E5-81AD-E6D3611C7F0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7" name="Text Box 24">
          <a:extLst>
            <a:ext uri="{FF2B5EF4-FFF2-40B4-BE49-F238E27FC236}">
              <a16:creationId xmlns:a16="http://schemas.microsoft.com/office/drawing/2014/main" id="{5F5B3DB0-8E20-4751-9F9C-A070C01A29F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78" name="Text Box 25">
          <a:extLst>
            <a:ext uri="{FF2B5EF4-FFF2-40B4-BE49-F238E27FC236}">
              <a16:creationId xmlns:a16="http://schemas.microsoft.com/office/drawing/2014/main" id="{CB0371D7-B65F-45F4-B561-159C486D925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79" name="Text Box 26">
          <a:extLst>
            <a:ext uri="{FF2B5EF4-FFF2-40B4-BE49-F238E27FC236}">
              <a16:creationId xmlns:a16="http://schemas.microsoft.com/office/drawing/2014/main" id="{09E9C7A2-88CE-4D3A-958A-B5A5B67E2E8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0" name="Text Box 27">
          <a:extLst>
            <a:ext uri="{FF2B5EF4-FFF2-40B4-BE49-F238E27FC236}">
              <a16:creationId xmlns:a16="http://schemas.microsoft.com/office/drawing/2014/main" id="{3600307F-E471-45D8-A8CC-78131BA356D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1" name="Text Box 28">
          <a:extLst>
            <a:ext uri="{FF2B5EF4-FFF2-40B4-BE49-F238E27FC236}">
              <a16:creationId xmlns:a16="http://schemas.microsoft.com/office/drawing/2014/main" id="{BFA458E8-F357-4590-A09D-D68605C5060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2" name="Text Box 29">
          <a:extLst>
            <a:ext uri="{FF2B5EF4-FFF2-40B4-BE49-F238E27FC236}">
              <a16:creationId xmlns:a16="http://schemas.microsoft.com/office/drawing/2014/main" id="{662700C7-055D-41D5-BBB0-8336EA8775D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3" name="Text Box 30">
          <a:extLst>
            <a:ext uri="{FF2B5EF4-FFF2-40B4-BE49-F238E27FC236}">
              <a16:creationId xmlns:a16="http://schemas.microsoft.com/office/drawing/2014/main" id="{C967BE8B-42D4-4E7D-828A-78F4EEE6AE5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4" name="Text Box 31">
          <a:extLst>
            <a:ext uri="{FF2B5EF4-FFF2-40B4-BE49-F238E27FC236}">
              <a16:creationId xmlns:a16="http://schemas.microsoft.com/office/drawing/2014/main" id="{DD17180E-B57D-45DD-B4FF-45457212F3F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85" name="Text Box 32">
          <a:extLst>
            <a:ext uri="{FF2B5EF4-FFF2-40B4-BE49-F238E27FC236}">
              <a16:creationId xmlns:a16="http://schemas.microsoft.com/office/drawing/2014/main" id="{D9E5C546-DF02-460C-9CC7-31C83D4930D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86" name="Text Box 33">
          <a:extLst>
            <a:ext uri="{FF2B5EF4-FFF2-40B4-BE49-F238E27FC236}">
              <a16:creationId xmlns:a16="http://schemas.microsoft.com/office/drawing/2014/main" id="{159CAAAE-4F39-485F-AF30-D684D865C00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87" name="Text Box 34">
          <a:extLst>
            <a:ext uri="{FF2B5EF4-FFF2-40B4-BE49-F238E27FC236}">
              <a16:creationId xmlns:a16="http://schemas.microsoft.com/office/drawing/2014/main" id="{51951347-0BDC-4DB7-9B6E-3261EA108F5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8" name="Text Box 35">
          <a:extLst>
            <a:ext uri="{FF2B5EF4-FFF2-40B4-BE49-F238E27FC236}">
              <a16:creationId xmlns:a16="http://schemas.microsoft.com/office/drawing/2014/main" id="{C87862C2-A2D7-4A29-A594-52BD4007245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89" name="Text Box 36">
          <a:extLst>
            <a:ext uri="{FF2B5EF4-FFF2-40B4-BE49-F238E27FC236}">
              <a16:creationId xmlns:a16="http://schemas.microsoft.com/office/drawing/2014/main" id="{C8AD7598-0A63-4196-975E-70C7A9CEAC4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0" name="Text Box 37">
          <a:extLst>
            <a:ext uri="{FF2B5EF4-FFF2-40B4-BE49-F238E27FC236}">
              <a16:creationId xmlns:a16="http://schemas.microsoft.com/office/drawing/2014/main" id="{5FA6E327-AE9D-4968-A89B-644272998E6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91" name="Text Box 38">
          <a:extLst>
            <a:ext uri="{FF2B5EF4-FFF2-40B4-BE49-F238E27FC236}">
              <a16:creationId xmlns:a16="http://schemas.microsoft.com/office/drawing/2014/main" id="{6E97C1BE-10DE-467C-820F-042DB3947A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92" name="Text Box 39">
          <a:extLst>
            <a:ext uri="{FF2B5EF4-FFF2-40B4-BE49-F238E27FC236}">
              <a16:creationId xmlns:a16="http://schemas.microsoft.com/office/drawing/2014/main" id="{B4127FB4-F94B-46F6-A136-8561B289E4A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593" name="Text Box 40">
          <a:extLst>
            <a:ext uri="{FF2B5EF4-FFF2-40B4-BE49-F238E27FC236}">
              <a16:creationId xmlns:a16="http://schemas.microsoft.com/office/drawing/2014/main" id="{D1418051-7627-4F59-9681-1CAA50AAF6D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4" name="Text Box 41">
          <a:extLst>
            <a:ext uri="{FF2B5EF4-FFF2-40B4-BE49-F238E27FC236}">
              <a16:creationId xmlns:a16="http://schemas.microsoft.com/office/drawing/2014/main" id="{2AD3FD37-CB52-4996-98B0-F5A8C074B9E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5" name="Text Box 42">
          <a:extLst>
            <a:ext uri="{FF2B5EF4-FFF2-40B4-BE49-F238E27FC236}">
              <a16:creationId xmlns:a16="http://schemas.microsoft.com/office/drawing/2014/main" id="{A73845B6-6186-460A-8F9D-646142137B8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6" name="Text Box 43">
          <a:extLst>
            <a:ext uri="{FF2B5EF4-FFF2-40B4-BE49-F238E27FC236}">
              <a16:creationId xmlns:a16="http://schemas.microsoft.com/office/drawing/2014/main" id="{7F9EC851-6D9F-42EB-8BC6-065511FFF83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7" name="Text Box 44">
          <a:extLst>
            <a:ext uri="{FF2B5EF4-FFF2-40B4-BE49-F238E27FC236}">
              <a16:creationId xmlns:a16="http://schemas.microsoft.com/office/drawing/2014/main" id="{58A64D0C-2AA3-40B6-9392-5091216C34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8" name="Text Box 45">
          <a:extLst>
            <a:ext uri="{FF2B5EF4-FFF2-40B4-BE49-F238E27FC236}">
              <a16:creationId xmlns:a16="http://schemas.microsoft.com/office/drawing/2014/main" id="{C9A8F051-88B8-4BA5-8F65-F75E237AB86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599" name="Text Box 46">
          <a:extLst>
            <a:ext uri="{FF2B5EF4-FFF2-40B4-BE49-F238E27FC236}">
              <a16:creationId xmlns:a16="http://schemas.microsoft.com/office/drawing/2014/main" id="{62ED2E4D-3EB4-494E-A063-269EC4BA3C3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0" name="Text Box 47">
          <a:extLst>
            <a:ext uri="{FF2B5EF4-FFF2-40B4-BE49-F238E27FC236}">
              <a16:creationId xmlns:a16="http://schemas.microsoft.com/office/drawing/2014/main" id="{E76CA5B6-1FA3-4D3D-B4DF-57FEB0FA21D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1" name="Text Box 48">
          <a:extLst>
            <a:ext uri="{FF2B5EF4-FFF2-40B4-BE49-F238E27FC236}">
              <a16:creationId xmlns:a16="http://schemas.microsoft.com/office/drawing/2014/main" id="{1F87831A-9495-476C-8D2D-44190CF4809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2" name="Text Box 49">
          <a:extLst>
            <a:ext uri="{FF2B5EF4-FFF2-40B4-BE49-F238E27FC236}">
              <a16:creationId xmlns:a16="http://schemas.microsoft.com/office/drawing/2014/main" id="{485C7625-D691-405C-BEE1-2E4EA5D4723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03" name="Text Box 50">
          <a:extLst>
            <a:ext uri="{FF2B5EF4-FFF2-40B4-BE49-F238E27FC236}">
              <a16:creationId xmlns:a16="http://schemas.microsoft.com/office/drawing/2014/main" id="{53100FBC-DC49-4FC8-BE68-22DE76C80D0B}"/>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04" name="Text Box 51">
          <a:extLst>
            <a:ext uri="{FF2B5EF4-FFF2-40B4-BE49-F238E27FC236}">
              <a16:creationId xmlns:a16="http://schemas.microsoft.com/office/drawing/2014/main" id="{A137A7C7-0751-40AE-B9EE-67B934EA95D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05" name="Text Box 52">
          <a:extLst>
            <a:ext uri="{FF2B5EF4-FFF2-40B4-BE49-F238E27FC236}">
              <a16:creationId xmlns:a16="http://schemas.microsoft.com/office/drawing/2014/main" id="{0DC3CE77-9F34-4FCD-9E7C-D4AA9AAE640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06" name="Text Box 53">
          <a:extLst>
            <a:ext uri="{FF2B5EF4-FFF2-40B4-BE49-F238E27FC236}">
              <a16:creationId xmlns:a16="http://schemas.microsoft.com/office/drawing/2014/main" id="{2E3103FC-8517-4392-8424-DCD56E756A0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07" name="Text Box 54">
          <a:extLst>
            <a:ext uri="{FF2B5EF4-FFF2-40B4-BE49-F238E27FC236}">
              <a16:creationId xmlns:a16="http://schemas.microsoft.com/office/drawing/2014/main" id="{C65B73EE-E4FF-4622-8865-2A8093B389D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8" name="Text Box 55">
          <a:extLst>
            <a:ext uri="{FF2B5EF4-FFF2-40B4-BE49-F238E27FC236}">
              <a16:creationId xmlns:a16="http://schemas.microsoft.com/office/drawing/2014/main" id="{579AF8EF-1E6E-4FDD-B049-CE5907C666B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09" name="Text Box 56">
          <a:extLst>
            <a:ext uri="{FF2B5EF4-FFF2-40B4-BE49-F238E27FC236}">
              <a16:creationId xmlns:a16="http://schemas.microsoft.com/office/drawing/2014/main" id="{175BFDB3-DE09-4310-8E0F-1FD273AC1E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0" name="Text Box 57">
          <a:extLst>
            <a:ext uri="{FF2B5EF4-FFF2-40B4-BE49-F238E27FC236}">
              <a16:creationId xmlns:a16="http://schemas.microsoft.com/office/drawing/2014/main" id="{D0EE8107-EBFD-4CCC-8805-45ECF822ECE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1" name="Text Box 58">
          <a:extLst>
            <a:ext uri="{FF2B5EF4-FFF2-40B4-BE49-F238E27FC236}">
              <a16:creationId xmlns:a16="http://schemas.microsoft.com/office/drawing/2014/main" id="{72AFA05A-BC19-45B8-BBC9-B19D0E9C16B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2" name="Text Box 59">
          <a:extLst>
            <a:ext uri="{FF2B5EF4-FFF2-40B4-BE49-F238E27FC236}">
              <a16:creationId xmlns:a16="http://schemas.microsoft.com/office/drawing/2014/main" id="{39CAD4C6-2A74-4703-B106-DDCDA80F5A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3" name="Text Box 60">
          <a:extLst>
            <a:ext uri="{FF2B5EF4-FFF2-40B4-BE49-F238E27FC236}">
              <a16:creationId xmlns:a16="http://schemas.microsoft.com/office/drawing/2014/main" id="{411AAE62-1B63-44FD-B907-E8BB2FD31AF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4" name="Text Box 61">
          <a:extLst>
            <a:ext uri="{FF2B5EF4-FFF2-40B4-BE49-F238E27FC236}">
              <a16:creationId xmlns:a16="http://schemas.microsoft.com/office/drawing/2014/main" id="{74E129DB-5028-499D-94DE-612FD2F94A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5" name="Text Box 62">
          <a:extLst>
            <a:ext uri="{FF2B5EF4-FFF2-40B4-BE49-F238E27FC236}">
              <a16:creationId xmlns:a16="http://schemas.microsoft.com/office/drawing/2014/main" id="{69C95687-1F8B-43E1-AE84-08D3521EAC7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16" name="Text Box 63">
          <a:extLst>
            <a:ext uri="{FF2B5EF4-FFF2-40B4-BE49-F238E27FC236}">
              <a16:creationId xmlns:a16="http://schemas.microsoft.com/office/drawing/2014/main" id="{2299BF03-8A89-4D9D-A71E-AFF86CF42C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7" name="Text Box 64">
          <a:extLst>
            <a:ext uri="{FF2B5EF4-FFF2-40B4-BE49-F238E27FC236}">
              <a16:creationId xmlns:a16="http://schemas.microsoft.com/office/drawing/2014/main" id="{BF93ACC4-B8F6-4F66-8FEE-F7F7DF36320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8" name="Text Box 65">
          <a:extLst>
            <a:ext uri="{FF2B5EF4-FFF2-40B4-BE49-F238E27FC236}">
              <a16:creationId xmlns:a16="http://schemas.microsoft.com/office/drawing/2014/main" id="{350178DB-07CD-482E-93F1-33D15E23194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19" name="Text Box 66">
          <a:extLst>
            <a:ext uri="{FF2B5EF4-FFF2-40B4-BE49-F238E27FC236}">
              <a16:creationId xmlns:a16="http://schemas.microsoft.com/office/drawing/2014/main" id="{42859003-FD86-4FBE-B13F-AC28EAF1E8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20" name="Text Box 67">
          <a:extLst>
            <a:ext uri="{FF2B5EF4-FFF2-40B4-BE49-F238E27FC236}">
              <a16:creationId xmlns:a16="http://schemas.microsoft.com/office/drawing/2014/main" id="{DA828D8E-92A5-41AA-968C-4B0E789773CF}"/>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21" name="Text Box 68">
          <a:extLst>
            <a:ext uri="{FF2B5EF4-FFF2-40B4-BE49-F238E27FC236}">
              <a16:creationId xmlns:a16="http://schemas.microsoft.com/office/drawing/2014/main" id="{C4C7A461-67B8-4B31-AACA-5FD0D904C3A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2" name="Text Box 69">
          <a:extLst>
            <a:ext uri="{FF2B5EF4-FFF2-40B4-BE49-F238E27FC236}">
              <a16:creationId xmlns:a16="http://schemas.microsoft.com/office/drawing/2014/main" id="{77CB46A1-EC53-4D7B-9A6B-ACC5054B002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3" name="Text Box 70">
          <a:extLst>
            <a:ext uri="{FF2B5EF4-FFF2-40B4-BE49-F238E27FC236}">
              <a16:creationId xmlns:a16="http://schemas.microsoft.com/office/drawing/2014/main" id="{75F021F5-61D9-4FA6-AD5A-2E9B325ECB4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4" name="Text Box 71">
          <a:extLst>
            <a:ext uri="{FF2B5EF4-FFF2-40B4-BE49-F238E27FC236}">
              <a16:creationId xmlns:a16="http://schemas.microsoft.com/office/drawing/2014/main" id="{B03A174E-2DD3-4E78-A8D8-D27563D7CD6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25" name="Text Box 72">
          <a:extLst>
            <a:ext uri="{FF2B5EF4-FFF2-40B4-BE49-F238E27FC236}">
              <a16:creationId xmlns:a16="http://schemas.microsoft.com/office/drawing/2014/main" id="{9BFEF1A3-3AD6-474D-83FD-5B2B1E9A74B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26" name="Text Box 73">
          <a:extLst>
            <a:ext uri="{FF2B5EF4-FFF2-40B4-BE49-F238E27FC236}">
              <a16:creationId xmlns:a16="http://schemas.microsoft.com/office/drawing/2014/main" id="{7297B7F7-BE46-4DF5-A0C0-1FBB5279DFE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27" name="Text Box 74">
          <a:extLst>
            <a:ext uri="{FF2B5EF4-FFF2-40B4-BE49-F238E27FC236}">
              <a16:creationId xmlns:a16="http://schemas.microsoft.com/office/drawing/2014/main" id="{511B1B12-A77D-4543-8A30-BE6534F1EEB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8" name="Text Box 75">
          <a:extLst>
            <a:ext uri="{FF2B5EF4-FFF2-40B4-BE49-F238E27FC236}">
              <a16:creationId xmlns:a16="http://schemas.microsoft.com/office/drawing/2014/main" id="{AEA01665-28A7-468E-88C8-33271ADE96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29" name="Text Box 76">
          <a:extLst>
            <a:ext uri="{FF2B5EF4-FFF2-40B4-BE49-F238E27FC236}">
              <a16:creationId xmlns:a16="http://schemas.microsoft.com/office/drawing/2014/main" id="{A6A15D90-297E-4C22-9A2F-E30F422240E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0" name="Text Box 77">
          <a:extLst>
            <a:ext uri="{FF2B5EF4-FFF2-40B4-BE49-F238E27FC236}">
              <a16:creationId xmlns:a16="http://schemas.microsoft.com/office/drawing/2014/main" id="{24F46E1D-5CB3-46CE-8BDD-D674979777B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1" name="Text Box 78">
          <a:extLst>
            <a:ext uri="{FF2B5EF4-FFF2-40B4-BE49-F238E27FC236}">
              <a16:creationId xmlns:a16="http://schemas.microsoft.com/office/drawing/2014/main" id="{E19425BD-6028-46B7-AE97-C3A3731D3BB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2" name="Text Box 79">
          <a:extLst>
            <a:ext uri="{FF2B5EF4-FFF2-40B4-BE49-F238E27FC236}">
              <a16:creationId xmlns:a16="http://schemas.microsoft.com/office/drawing/2014/main" id="{37159973-FCAD-49AF-98B1-12176175FB3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3" name="Text Box 80">
          <a:extLst>
            <a:ext uri="{FF2B5EF4-FFF2-40B4-BE49-F238E27FC236}">
              <a16:creationId xmlns:a16="http://schemas.microsoft.com/office/drawing/2014/main" id="{FA004CD5-8AC8-429F-A399-E111EDAFC53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34" name="Text Box 81">
          <a:extLst>
            <a:ext uri="{FF2B5EF4-FFF2-40B4-BE49-F238E27FC236}">
              <a16:creationId xmlns:a16="http://schemas.microsoft.com/office/drawing/2014/main" id="{AC93B7D4-FC06-4A00-8FD4-08A72B0A158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35" name="Text Box 82">
          <a:extLst>
            <a:ext uri="{FF2B5EF4-FFF2-40B4-BE49-F238E27FC236}">
              <a16:creationId xmlns:a16="http://schemas.microsoft.com/office/drawing/2014/main" id="{874BEB7D-F2E6-4EDF-8365-8AB62688F70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36" name="Text Box 83">
          <a:extLst>
            <a:ext uri="{FF2B5EF4-FFF2-40B4-BE49-F238E27FC236}">
              <a16:creationId xmlns:a16="http://schemas.microsoft.com/office/drawing/2014/main" id="{AF21D444-18FB-4ABC-BAFB-F24B9FD270F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7" name="Text Box 84">
          <a:extLst>
            <a:ext uri="{FF2B5EF4-FFF2-40B4-BE49-F238E27FC236}">
              <a16:creationId xmlns:a16="http://schemas.microsoft.com/office/drawing/2014/main" id="{5238263D-8BA5-4E14-B5CC-41AE6D4446F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8" name="Text Box 85">
          <a:extLst>
            <a:ext uri="{FF2B5EF4-FFF2-40B4-BE49-F238E27FC236}">
              <a16:creationId xmlns:a16="http://schemas.microsoft.com/office/drawing/2014/main" id="{71F97E63-707E-409B-8D5D-3F343B400DF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39" name="Text Box 86">
          <a:extLst>
            <a:ext uri="{FF2B5EF4-FFF2-40B4-BE49-F238E27FC236}">
              <a16:creationId xmlns:a16="http://schemas.microsoft.com/office/drawing/2014/main" id="{FF1FD4DE-2F89-4785-A3D0-3909B64842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0" name="Text Box 87">
          <a:extLst>
            <a:ext uri="{FF2B5EF4-FFF2-40B4-BE49-F238E27FC236}">
              <a16:creationId xmlns:a16="http://schemas.microsoft.com/office/drawing/2014/main" id="{44F3B779-F99C-4B83-9153-A218708554C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1" name="Text Box 88">
          <a:extLst>
            <a:ext uri="{FF2B5EF4-FFF2-40B4-BE49-F238E27FC236}">
              <a16:creationId xmlns:a16="http://schemas.microsoft.com/office/drawing/2014/main" id="{ECBCE1EE-CE16-4C64-84D7-0D213E5486A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2" name="Text Box 89">
          <a:extLst>
            <a:ext uri="{FF2B5EF4-FFF2-40B4-BE49-F238E27FC236}">
              <a16:creationId xmlns:a16="http://schemas.microsoft.com/office/drawing/2014/main" id="{AEE3E0CC-65AF-4FB5-AE92-3E3E22FA2CA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3" name="Text Box 90">
          <a:extLst>
            <a:ext uri="{FF2B5EF4-FFF2-40B4-BE49-F238E27FC236}">
              <a16:creationId xmlns:a16="http://schemas.microsoft.com/office/drawing/2014/main" id="{4BDE3152-06AA-45AA-8206-A5FFCA6E183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4" name="Text Box 91">
          <a:extLst>
            <a:ext uri="{FF2B5EF4-FFF2-40B4-BE49-F238E27FC236}">
              <a16:creationId xmlns:a16="http://schemas.microsoft.com/office/drawing/2014/main" id="{14B86E1A-07C7-4F44-8255-A7A0E875472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5" name="Text Box 92">
          <a:extLst>
            <a:ext uri="{FF2B5EF4-FFF2-40B4-BE49-F238E27FC236}">
              <a16:creationId xmlns:a16="http://schemas.microsoft.com/office/drawing/2014/main" id="{37CD8A67-5A9C-4C56-A9A0-C9E425935C8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6" name="Text Box 93">
          <a:extLst>
            <a:ext uri="{FF2B5EF4-FFF2-40B4-BE49-F238E27FC236}">
              <a16:creationId xmlns:a16="http://schemas.microsoft.com/office/drawing/2014/main" id="{2611FCED-2315-427A-8A16-4E8E3A251A2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7" name="Text Box 94">
          <a:extLst>
            <a:ext uri="{FF2B5EF4-FFF2-40B4-BE49-F238E27FC236}">
              <a16:creationId xmlns:a16="http://schemas.microsoft.com/office/drawing/2014/main" id="{D37EE56A-992D-459C-B237-359A7D66F02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48" name="Text Box 95">
          <a:extLst>
            <a:ext uri="{FF2B5EF4-FFF2-40B4-BE49-F238E27FC236}">
              <a16:creationId xmlns:a16="http://schemas.microsoft.com/office/drawing/2014/main" id="{358E281D-CB56-43A9-8FA0-5695AC77063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49" name="Text Box 96">
          <a:extLst>
            <a:ext uri="{FF2B5EF4-FFF2-40B4-BE49-F238E27FC236}">
              <a16:creationId xmlns:a16="http://schemas.microsoft.com/office/drawing/2014/main" id="{D9C25AF2-985D-4554-8597-3AB01109DFF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0" name="Text Box 97">
          <a:extLst>
            <a:ext uri="{FF2B5EF4-FFF2-40B4-BE49-F238E27FC236}">
              <a16:creationId xmlns:a16="http://schemas.microsoft.com/office/drawing/2014/main" id="{D59F6EF1-E065-41A0-9C6D-2FCB034BCDF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1" name="Text Box 98">
          <a:extLst>
            <a:ext uri="{FF2B5EF4-FFF2-40B4-BE49-F238E27FC236}">
              <a16:creationId xmlns:a16="http://schemas.microsoft.com/office/drawing/2014/main" id="{1258D553-DD77-4E3D-9BEF-17EE43683FE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52" name="Text Box 99">
          <a:extLst>
            <a:ext uri="{FF2B5EF4-FFF2-40B4-BE49-F238E27FC236}">
              <a16:creationId xmlns:a16="http://schemas.microsoft.com/office/drawing/2014/main" id="{DE0E4C32-D251-49D4-9AEF-4DF48D71789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53" name="Text Box 100">
          <a:extLst>
            <a:ext uri="{FF2B5EF4-FFF2-40B4-BE49-F238E27FC236}">
              <a16:creationId xmlns:a16="http://schemas.microsoft.com/office/drawing/2014/main" id="{30586057-98CB-41B8-B5B9-A5740219EBFE}"/>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54" name="Text Box 101">
          <a:extLst>
            <a:ext uri="{FF2B5EF4-FFF2-40B4-BE49-F238E27FC236}">
              <a16:creationId xmlns:a16="http://schemas.microsoft.com/office/drawing/2014/main" id="{06AD2F7B-5DA7-4B2A-BA49-3B9305D6C20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55" name="Text Box 102">
          <a:extLst>
            <a:ext uri="{FF2B5EF4-FFF2-40B4-BE49-F238E27FC236}">
              <a16:creationId xmlns:a16="http://schemas.microsoft.com/office/drawing/2014/main" id="{CDD3F2CE-08E2-4A7F-AA95-4A81ABF23CF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56" name="Text Box 103">
          <a:extLst>
            <a:ext uri="{FF2B5EF4-FFF2-40B4-BE49-F238E27FC236}">
              <a16:creationId xmlns:a16="http://schemas.microsoft.com/office/drawing/2014/main" id="{61274F2C-27BE-41A7-B9D9-6B0568749C8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7" name="Text Box 104">
          <a:extLst>
            <a:ext uri="{FF2B5EF4-FFF2-40B4-BE49-F238E27FC236}">
              <a16:creationId xmlns:a16="http://schemas.microsoft.com/office/drawing/2014/main" id="{7AD03D51-C810-4CA2-A13E-10EE093DCA4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8" name="Text Box 105">
          <a:extLst>
            <a:ext uri="{FF2B5EF4-FFF2-40B4-BE49-F238E27FC236}">
              <a16:creationId xmlns:a16="http://schemas.microsoft.com/office/drawing/2014/main" id="{6085A8C8-EA2E-48F0-9DF3-2A5C2A815C3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59" name="Text Box 106">
          <a:extLst>
            <a:ext uri="{FF2B5EF4-FFF2-40B4-BE49-F238E27FC236}">
              <a16:creationId xmlns:a16="http://schemas.microsoft.com/office/drawing/2014/main" id="{DEB5ECCA-3FE1-4A3C-A1D9-8D77D17BB80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0" name="Text Box 107">
          <a:extLst>
            <a:ext uri="{FF2B5EF4-FFF2-40B4-BE49-F238E27FC236}">
              <a16:creationId xmlns:a16="http://schemas.microsoft.com/office/drawing/2014/main" id="{26F1B22F-564A-4761-9B78-26290510493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1" name="Text Box 108">
          <a:extLst>
            <a:ext uri="{FF2B5EF4-FFF2-40B4-BE49-F238E27FC236}">
              <a16:creationId xmlns:a16="http://schemas.microsoft.com/office/drawing/2014/main" id="{13EF4A4C-1BE0-4487-9E32-C46D2482B90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2" name="Text Box 109">
          <a:extLst>
            <a:ext uri="{FF2B5EF4-FFF2-40B4-BE49-F238E27FC236}">
              <a16:creationId xmlns:a16="http://schemas.microsoft.com/office/drawing/2014/main" id="{65D262AA-DA24-4029-A31D-2977AC1E976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3" name="Text Box 110">
          <a:extLst>
            <a:ext uri="{FF2B5EF4-FFF2-40B4-BE49-F238E27FC236}">
              <a16:creationId xmlns:a16="http://schemas.microsoft.com/office/drawing/2014/main" id="{4EAFFAFC-7794-42E4-A87A-EEB064997C7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4" name="Text Box 111">
          <a:extLst>
            <a:ext uri="{FF2B5EF4-FFF2-40B4-BE49-F238E27FC236}">
              <a16:creationId xmlns:a16="http://schemas.microsoft.com/office/drawing/2014/main" id="{B58A8F94-0593-4B80-97ED-C7218C2C6CC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65" name="Text Box 112">
          <a:extLst>
            <a:ext uri="{FF2B5EF4-FFF2-40B4-BE49-F238E27FC236}">
              <a16:creationId xmlns:a16="http://schemas.microsoft.com/office/drawing/2014/main" id="{33805CD8-F43B-4284-B6A4-5F3CFE00397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66" name="Text Box 113">
          <a:extLst>
            <a:ext uri="{FF2B5EF4-FFF2-40B4-BE49-F238E27FC236}">
              <a16:creationId xmlns:a16="http://schemas.microsoft.com/office/drawing/2014/main" id="{617785B8-FCAA-414C-AC05-052F5417153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67" name="Text Box 114">
          <a:extLst>
            <a:ext uri="{FF2B5EF4-FFF2-40B4-BE49-F238E27FC236}">
              <a16:creationId xmlns:a16="http://schemas.microsoft.com/office/drawing/2014/main" id="{DF5C8618-5E77-4C44-9450-8BC6CA8AA43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68" name="Text Box 115">
          <a:extLst>
            <a:ext uri="{FF2B5EF4-FFF2-40B4-BE49-F238E27FC236}">
              <a16:creationId xmlns:a16="http://schemas.microsoft.com/office/drawing/2014/main" id="{8E0D6F07-88F6-4258-BBF2-A28913D6276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69" name="Text Box 116">
          <a:extLst>
            <a:ext uri="{FF2B5EF4-FFF2-40B4-BE49-F238E27FC236}">
              <a16:creationId xmlns:a16="http://schemas.microsoft.com/office/drawing/2014/main" id="{72BC1759-6B15-481A-83E3-BB62B3CDF72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670" name="Text Box 117">
          <a:extLst>
            <a:ext uri="{FF2B5EF4-FFF2-40B4-BE49-F238E27FC236}">
              <a16:creationId xmlns:a16="http://schemas.microsoft.com/office/drawing/2014/main" id="{4394C103-4CF2-4BAB-97E0-E9A16950A6DC}"/>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1" name="Text Box 118">
          <a:extLst>
            <a:ext uri="{FF2B5EF4-FFF2-40B4-BE49-F238E27FC236}">
              <a16:creationId xmlns:a16="http://schemas.microsoft.com/office/drawing/2014/main" id="{A048F65E-C030-44CD-82D2-18F333D8237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2" name="Text Box 119">
          <a:extLst>
            <a:ext uri="{FF2B5EF4-FFF2-40B4-BE49-F238E27FC236}">
              <a16:creationId xmlns:a16="http://schemas.microsoft.com/office/drawing/2014/main" id="{64FCA3F0-5CAA-4716-9EB5-729291AA5A7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3" name="Text Box 120">
          <a:extLst>
            <a:ext uri="{FF2B5EF4-FFF2-40B4-BE49-F238E27FC236}">
              <a16:creationId xmlns:a16="http://schemas.microsoft.com/office/drawing/2014/main" id="{EB61A952-C824-46C3-B98D-95A7F16783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74" name="Text Box 121">
          <a:extLst>
            <a:ext uri="{FF2B5EF4-FFF2-40B4-BE49-F238E27FC236}">
              <a16:creationId xmlns:a16="http://schemas.microsoft.com/office/drawing/2014/main" id="{281360F5-5FE6-4EBE-8D69-887B404F733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75" name="Text Box 122">
          <a:extLst>
            <a:ext uri="{FF2B5EF4-FFF2-40B4-BE49-F238E27FC236}">
              <a16:creationId xmlns:a16="http://schemas.microsoft.com/office/drawing/2014/main" id="{2220EF70-7968-4899-BFE9-D6E03FC5604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76" name="Text Box 123">
          <a:extLst>
            <a:ext uri="{FF2B5EF4-FFF2-40B4-BE49-F238E27FC236}">
              <a16:creationId xmlns:a16="http://schemas.microsoft.com/office/drawing/2014/main" id="{9719592F-DDAF-4A10-A9FA-CF90BEE852E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7" name="Text Box 124">
          <a:extLst>
            <a:ext uri="{FF2B5EF4-FFF2-40B4-BE49-F238E27FC236}">
              <a16:creationId xmlns:a16="http://schemas.microsoft.com/office/drawing/2014/main" id="{32B780CA-EBB0-4746-9E1A-04A00C21D49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8" name="Text Box 125">
          <a:extLst>
            <a:ext uri="{FF2B5EF4-FFF2-40B4-BE49-F238E27FC236}">
              <a16:creationId xmlns:a16="http://schemas.microsoft.com/office/drawing/2014/main" id="{4F8127C9-B075-4847-9A6B-D70B1B6F6CA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79" name="Text Box 126">
          <a:extLst>
            <a:ext uri="{FF2B5EF4-FFF2-40B4-BE49-F238E27FC236}">
              <a16:creationId xmlns:a16="http://schemas.microsoft.com/office/drawing/2014/main" id="{EB62258A-4660-4793-88AB-5A13C14A2B3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0" name="Text Box 127">
          <a:extLst>
            <a:ext uri="{FF2B5EF4-FFF2-40B4-BE49-F238E27FC236}">
              <a16:creationId xmlns:a16="http://schemas.microsoft.com/office/drawing/2014/main" id="{06419A24-DA55-46DE-848B-A8B55716C5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1" name="Text Box 128">
          <a:extLst>
            <a:ext uri="{FF2B5EF4-FFF2-40B4-BE49-F238E27FC236}">
              <a16:creationId xmlns:a16="http://schemas.microsoft.com/office/drawing/2014/main" id="{BD0249B6-1141-4203-9490-770197C220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2" name="Text Box 129">
          <a:extLst>
            <a:ext uri="{FF2B5EF4-FFF2-40B4-BE49-F238E27FC236}">
              <a16:creationId xmlns:a16="http://schemas.microsoft.com/office/drawing/2014/main" id="{54D100EA-021B-4117-99CF-50C83A50D82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3" name="Text Box 130">
          <a:extLst>
            <a:ext uri="{FF2B5EF4-FFF2-40B4-BE49-F238E27FC236}">
              <a16:creationId xmlns:a16="http://schemas.microsoft.com/office/drawing/2014/main" id="{5B9498F3-78D9-4DAA-9482-0EF61160E3C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4" name="Text Box 131">
          <a:extLst>
            <a:ext uri="{FF2B5EF4-FFF2-40B4-BE49-F238E27FC236}">
              <a16:creationId xmlns:a16="http://schemas.microsoft.com/office/drawing/2014/main" id="{41163B1B-75DB-4C49-AC3F-33A6C3A0D78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5" name="Text Box 132">
          <a:extLst>
            <a:ext uri="{FF2B5EF4-FFF2-40B4-BE49-F238E27FC236}">
              <a16:creationId xmlns:a16="http://schemas.microsoft.com/office/drawing/2014/main" id="{CC00AA2C-14F6-4284-A889-033E440BBA6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6" name="Text Box 133">
          <a:extLst>
            <a:ext uri="{FF2B5EF4-FFF2-40B4-BE49-F238E27FC236}">
              <a16:creationId xmlns:a16="http://schemas.microsoft.com/office/drawing/2014/main" id="{44D0737B-2898-4FE4-93CC-18C1EFB6C03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7" name="Text Box 134">
          <a:extLst>
            <a:ext uri="{FF2B5EF4-FFF2-40B4-BE49-F238E27FC236}">
              <a16:creationId xmlns:a16="http://schemas.microsoft.com/office/drawing/2014/main" id="{B6497496-9D17-4794-AD16-3E46969F596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88" name="Text Box 135">
          <a:extLst>
            <a:ext uri="{FF2B5EF4-FFF2-40B4-BE49-F238E27FC236}">
              <a16:creationId xmlns:a16="http://schemas.microsoft.com/office/drawing/2014/main" id="{7B5AC940-3DF8-4B62-A368-6CC3EFA2F14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89" name="Text Box 136">
          <a:extLst>
            <a:ext uri="{FF2B5EF4-FFF2-40B4-BE49-F238E27FC236}">
              <a16:creationId xmlns:a16="http://schemas.microsoft.com/office/drawing/2014/main" id="{777B69FB-7DE0-4C7E-B821-CAB1B41C6B8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0" name="Text Box 137">
          <a:extLst>
            <a:ext uri="{FF2B5EF4-FFF2-40B4-BE49-F238E27FC236}">
              <a16:creationId xmlns:a16="http://schemas.microsoft.com/office/drawing/2014/main" id="{94252DD8-1F43-46A4-991C-204618746CF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1" name="Text Box 138">
          <a:extLst>
            <a:ext uri="{FF2B5EF4-FFF2-40B4-BE49-F238E27FC236}">
              <a16:creationId xmlns:a16="http://schemas.microsoft.com/office/drawing/2014/main" id="{381C571A-D126-4F51-A9AF-B3495A8EDAB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2" name="Text Box 139">
          <a:extLst>
            <a:ext uri="{FF2B5EF4-FFF2-40B4-BE49-F238E27FC236}">
              <a16:creationId xmlns:a16="http://schemas.microsoft.com/office/drawing/2014/main" id="{22FB21D8-7F03-407F-B9A9-566E5ECA260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3" name="Text Box 140">
          <a:extLst>
            <a:ext uri="{FF2B5EF4-FFF2-40B4-BE49-F238E27FC236}">
              <a16:creationId xmlns:a16="http://schemas.microsoft.com/office/drawing/2014/main" id="{53C6D15A-C02D-4C6E-9367-2F61B1C2406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4" name="Text Box 141">
          <a:extLst>
            <a:ext uri="{FF2B5EF4-FFF2-40B4-BE49-F238E27FC236}">
              <a16:creationId xmlns:a16="http://schemas.microsoft.com/office/drawing/2014/main" id="{B0FE29F4-9DE6-439A-84C6-72CE89313E6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5" name="Text Box 142">
          <a:extLst>
            <a:ext uri="{FF2B5EF4-FFF2-40B4-BE49-F238E27FC236}">
              <a16:creationId xmlns:a16="http://schemas.microsoft.com/office/drawing/2014/main" id="{C6880FC6-D25E-455A-A699-868A2EC298C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6" name="Text Box 143">
          <a:extLst>
            <a:ext uri="{FF2B5EF4-FFF2-40B4-BE49-F238E27FC236}">
              <a16:creationId xmlns:a16="http://schemas.microsoft.com/office/drawing/2014/main" id="{AA0325AE-BE04-45E1-9E8B-9A06E4EFDA7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697" name="Text Box 144">
          <a:extLst>
            <a:ext uri="{FF2B5EF4-FFF2-40B4-BE49-F238E27FC236}">
              <a16:creationId xmlns:a16="http://schemas.microsoft.com/office/drawing/2014/main" id="{4B0A47FB-FA2D-41C9-B6DA-7972027EC48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8" name="Text Box 145">
          <a:extLst>
            <a:ext uri="{FF2B5EF4-FFF2-40B4-BE49-F238E27FC236}">
              <a16:creationId xmlns:a16="http://schemas.microsoft.com/office/drawing/2014/main" id="{95819A06-8A78-40D0-A472-F4BC1A60571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699" name="Text Box 146">
          <a:extLst>
            <a:ext uri="{FF2B5EF4-FFF2-40B4-BE49-F238E27FC236}">
              <a16:creationId xmlns:a16="http://schemas.microsoft.com/office/drawing/2014/main" id="{6C08363E-3135-4D26-B8AC-AB42689EF07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0" name="Text Box 147">
          <a:extLst>
            <a:ext uri="{FF2B5EF4-FFF2-40B4-BE49-F238E27FC236}">
              <a16:creationId xmlns:a16="http://schemas.microsoft.com/office/drawing/2014/main" id="{557E3E04-3973-4C39-8CC0-4D1286D298D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01" name="Text Box 148">
          <a:extLst>
            <a:ext uri="{FF2B5EF4-FFF2-40B4-BE49-F238E27FC236}">
              <a16:creationId xmlns:a16="http://schemas.microsoft.com/office/drawing/2014/main" id="{949AE317-1146-441A-910F-F3AC5DE26597}"/>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02" name="Text Box 149">
          <a:extLst>
            <a:ext uri="{FF2B5EF4-FFF2-40B4-BE49-F238E27FC236}">
              <a16:creationId xmlns:a16="http://schemas.microsoft.com/office/drawing/2014/main" id="{91DB8AFA-75A7-4C4E-A2C0-B420B10CF17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3" name="Text Box 150">
          <a:extLst>
            <a:ext uri="{FF2B5EF4-FFF2-40B4-BE49-F238E27FC236}">
              <a16:creationId xmlns:a16="http://schemas.microsoft.com/office/drawing/2014/main" id="{1C564496-F922-4811-A790-B1656A23341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4" name="Text Box 151">
          <a:extLst>
            <a:ext uri="{FF2B5EF4-FFF2-40B4-BE49-F238E27FC236}">
              <a16:creationId xmlns:a16="http://schemas.microsoft.com/office/drawing/2014/main" id="{7469EE3C-A46F-4DC6-99C1-F1C2ED375FD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5" name="Text Box 152">
          <a:extLst>
            <a:ext uri="{FF2B5EF4-FFF2-40B4-BE49-F238E27FC236}">
              <a16:creationId xmlns:a16="http://schemas.microsoft.com/office/drawing/2014/main" id="{5AD2E0BB-6FC3-4C1F-9D3C-501BC30777F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6" name="Text Box 153">
          <a:extLst>
            <a:ext uri="{FF2B5EF4-FFF2-40B4-BE49-F238E27FC236}">
              <a16:creationId xmlns:a16="http://schemas.microsoft.com/office/drawing/2014/main" id="{AD2060D2-7B1E-47C6-9F24-7F307DBBC81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7" name="Text Box 154">
          <a:extLst>
            <a:ext uri="{FF2B5EF4-FFF2-40B4-BE49-F238E27FC236}">
              <a16:creationId xmlns:a16="http://schemas.microsoft.com/office/drawing/2014/main" id="{636533CE-3F17-4ED0-A190-8E9B4F5F38A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08" name="Text Box 155">
          <a:extLst>
            <a:ext uri="{FF2B5EF4-FFF2-40B4-BE49-F238E27FC236}">
              <a16:creationId xmlns:a16="http://schemas.microsoft.com/office/drawing/2014/main" id="{C705D54D-29E1-4804-92CD-4E45C32D698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09" name="Text Box 156">
          <a:extLst>
            <a:ext uri="{FF2B5EF4-FFF2-40B4-BE49-F238E27FC236}">
              <a16:creationId xmlns:a16="http://schemas.microsoft.com/office/drawing/2014/main" id="{1E05A505-7500-43DC-89FC-D074BB1048F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0" name="Text Box 157">
          <a:extLst>
            <a:ext uri="{FF2B5EF4-FFF2-40B4-BE49-F238E27FC236}">
              <a16:creationId xmlns:a16="http://schemas.microsoft.com/office/drawing/2014/main" id="{61E1B284-8052-4972-93A9-8BF20B7495B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1" name="Text Box 158">
          <a:extLst>
            <a:ext uri="{FF2B5EF4-FFF2-40B4-BE49-F238E27FC236}">
              <a16:creationId xmlns:a16="http://schemas.microsoft.com/office/drawing/2014/main" id="{44C1E285-11A9-4A42-BE39-D8ED643D976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2" name="Text Box 159">
          <a:extLst>
            <a:ext uri="{FF2B5EF4-FFF2-40B4-BE49-F238E27FC236}">
              <a16:creationId xmlns:a16="http://schemas.microsoft.com/office/drawing/2014/main" id="{E5147273-40F9-4CAB-A537-79B07C778E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3" name="Text Box 160">
          <a:extLst>
            <a:ext uri="{FF2B5EF4-FFF2-40B4-BE49-F238E27FC236}">
              <a16:creationId xmlns:a16="http://schemas.microsoft.com/office/drawing/2014/main" id="{E38221B5-BFB3-45B2-B502-23071447C7D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14" name="Text Box 161">
          <a:extLst>
            <a:ext uri="{FF2B5EF4-FFF2-40B4-BE49-F238E27FC236}">
              <a16:creationId xmlns:a16="http://schemas.microsoft.com/office/drawing/2014/main" id="{A949C468-A063-47C2-97A4-D35308951EB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15" name="Text Box 162">
          <a:extLst>
            <a:ext uri="{FF2B5EF4-FFF2-40B4-BE49-F238E27FC236}">
              <a16:creationId xmlns:a16="http://schemas.microsoft.com/office/drawing/2014/main" id="{AF83EA34-C681-4E7A-B150-B2DDE57EFAA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16" name="Text Box 163">
          <a:extLst>
            <a:ext uri="{FF2B5EF4-FFF2-40B4-BE49-F238E27FC236}">
              <a16:creationId xmlns:a16="http://schemas.microsoft.com/office/drawing/2014/main" id="{EBBFDD31-7062-4077-A95D-64CA5B863AE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17" name="Text Box 164">
          <a:extLst>
            <a:ext uri="{FF2B5EF4-FFF2-40B4-BE49-F238E27FC236}">
              <a16:creationId xmlns:a16="http://schemas.microsoft.com/office/drawing/2014/main" id="{D0B54164-ADD9-4AB1-BB0F-F8E8FD824B8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18" name="Text Box 165">
          <a:extLst>
            <a:ext uri="{FF2B5EF4-FFF2-40B4-BE49-F238E27FC236}">
              <a16:creationId xmlns:a16="http://schemas.microsoft.com/office/drawing/2014/main" id="{8601CEC5-310A-4BE6-97B5-9C11BD52635E}"/>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19" name="Text Box 166">
          <a:extLst>
            <a:ext uri="{FF2B5EF4-FFF2-40B4-BE49-F238E27FC236}">
              <a16:creationId xmlns:a16="http://schemas.microsoft.com/office/drawing/2014/main" id="{DB6BEE68-4D98-4676-B90F-BA8906CAC829}"/>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0" name="Text Box 167">
          <a:extLst>
            <a:ext uri="{FF2B5EF4-FFF2-40B4-BE49-F238E27FC236}">
              <a16:creationId xmlns:a16="http://schemas.microsoft.com/office/drawing/2014/main" id="{BB4091D9-DA2E-4B02-B338-934A830601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1" name="Text Box 168">
          <a:extLst>
            <a:ext uri="{FF2B5EF4-FFF2-40B4-BE49-F238E27FC236}">
              <a16:creationId xmlns:a16="http://schemas.microsoft.com/office/drawing/2014/main" id="{ABADA12C-91A6-4570-A740-46253E7F2A8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2" name="Text Box 169">
          <a:extLst>
            <a:ext uri="{FF2B5EF4-FFF2-40B4-BE49-F238E27FC236}">
              <a16:creationId xmlns:a16="http://schemas.microsoft.com/office/drawing/2014/main" id="{6538D64A-589C-42A2-98D8-FBB0EE17DCA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23" name="Text Box 170">
          <a:extLst>
            <a:ext uri="{FF2B5EF4-FFF2-40B4-BE49-F238E27FC236}">
              <a16:creationId xmlns:a16="http://schemas.microsoft.com/office/drawing/2014/main" id="{26659F6A-F640-44E7-9C54-5156993F212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24" name="Text Box 171">
          <a:extLst>
            <a:ext uri="{FF2B5EF4-FFF2-40B4-BE49-F238E27FC236}">
              <a16:creationId xmlns:a16="http://schemas.microsoft.com/office/drawing/2014/main" id="{79581661-92CA-438A-BD8E-8A8DEC670E5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25" name="Text Box 172">
          <a:extLst>
            <a:ext uri="{FF2B5EF4-FFF2-40B4-BE49-F238E27FC236}">
              <a16:creationId xmlns:a16="http://schemas.microsoft.com/office/drawing/2014/main" id="{74736BD4-8FA5-424B-B3DA-D911020DBBE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6" name="Text Box 173">
          <a:extLst>
            <a:ext uri="{FF2B5EF4-FFF2-40B4-BE49-F238E27FC236}">
              <a16:creationId xmlns:a16="http://schemas.microsoft.com/office/drawing/2014/main" id="{270361BF-D716-4D54-B8E4-29EAE2AFC55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7" name="Text Box 174">
          <a:extLst>
            <a:ext uri="{FF2B5EF4-FFF2-40B4-BE49-F238E27FC236}">
              <a16:creationId xmlns:a16="http://schemas.microsoft.com/office/drawing/2014/main" id="{2FD21565-7D68-4BEC-AC17-875DC7DD09B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8" name="Text Box 175">
          <a:extLst>
            <a:ext uri="{FF2B5EF4-FFF2-40B4-BE49-F238E27FC236}">
              <a16:creationId xmlns:a16="http://schemas.microsoft.com/office/drawing/2014/main" id="{18B5FE23-2308-4E52-B363-024BE6DCD1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29" name="Text Box 176">
          <a:extLst>
            <a:ext uri="{FF2B5EF4-FFF2-40B4-BE49-F238E27FC236}">
              <a16:creationId xmlns:a16="http://schemas.microsoft.com/office/drawing/2014/main" id="{38D02D1D-8745-49ED-907B-A2D0265C947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0" name="Text Box 177">
          <a:extLst>
            <a:ext uri="{FF2B5EF4-FFF2-40B4-BE49-F238E27FC236}">
              <a16:creationId xmlns:a16="http://schemas.microsoft.com/office/drawing/2014/main" id="{189079EE-8ED0-49CF-9215-30CF87FC8A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1" name="Text Box 178">
          <a:extLst>
            <a:ext uri="{FF2B5EF4-FFF2-40B4-BE49-F238E27FC236}">
              <a16:creationId xmlns:a16="http://schemas.microsoft.com/office/drawing/2014/main" id="{434DAEC3-BBC7-4969-8EF1-42D8729418F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2" name="Text Box 179">
          <a:extLst>
            <a:ext uri="{FF2B5EF4-FFF2-40B4-BE49-F238E27FC236}">
              <a16:creationId xmlns:a16="http://schemas.microsoft.com/office/drawing/2014/main" id="{9C7449CF-FEDB-44E6-A448-E87BD225984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3" name="Text Box 180">
          <a:extLst>
            <a:ext uri="{FF2B5EF4-FFF2-40B4-BE49-F238E27FC236}">
              <a16:creationId xmlns:a16="http://schemas.microsoft.com/office/drawing/2014/main" id="{2214BC70-0829-4991-B77F-C42E9A5F98B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4" name="Text Box 181">
          <a:extLst>
            <a:ext uri="{FF2B5EF4-FFF2-40B4-BE49-F238E27FC236}">
              <a16:creationId xmlns:a16="http://schemas.microsoft.com/office/drawing/2014/main" id="{2A1B5188-24D3-4134-AFF1-81362AB5D7E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5" name="Text Box 182">
          <a:extLst>
            <a:ext uri="{FF2B5EF4-FFF2-40B4-BE49-F238E27FC236}">
              <a16:creationId xmlns:a16="http://schemas.microsoft.com/office/drawing/2014/main" id="{E9357933-5A8C-4B85-AB1A-280DE78753E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6" name="Text Box 183">
          <a:extLst>
            <a:ext uri="{FF2B5EF4-FFF2-40B4-BE49-F238E27FC236}">
              <a16:creationId xmlns:a16="http://schemas.microsoft.com/office/drawing/2014/main" id="{5F7DB582-CB93-4A8A-A264-2A2E699FD8C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37" name="Text Box 184">
          <a:extLst>
            <a:ext uri="{FF2B5EF4-FFF2-40B4-BE49-F238E27FC236}">
              <a16:creationId xmlns:a16="http://schemas.microsoft.com/office/drawing/2014/main" id="{EF6EC9E9-6570-4BB9-87D4-D5F6D90A5E1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8" name="Text Box 185">
          <a:extLst>
            <a:ext uri="{FF2B5EF4-FFF2-40B4-BE49-F238E27FC236}">
              <a16:creationId xmlns:a16="http://schemas.microsoft.com/office/drawing/2014/main" id="{83C89B8C-D71C-4F74-98A1-90C0BEE65BB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39" name="Text Box 186">
          <a:extLst>
            <a:ext uri="{FF2B5EF4-FFF2-40B4-BE49-F238E27FC236}">
              <a16:creationId xmlns:a16="http://schemas.microsoft.com/office/drawing/2014/main" id="{7A925991-260A-4809-8EBB-B1FE7F2D5F6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40" name="Text Box 187">
          <a:extLst>
            <a:ext uri="{FF2B5EF4-FFF2-40B4-BE49-F238E27FC236}">
              <a16:creationId xmlns:a16="http://schemas.microsoft.com/office/drawing/2014/main" id="{9612486C-3C74-46C1-8A3F-A45AED691D2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1" name="Text Box 188">
          <a:extLst>
            <a:ext uri="{FF2B5EF4-FFF2-40B4-BE49-F238E27FC236}">
              <a16:creationId xmlns:a16="http://schemas.microsoft.com/office/drawing/2014/main" id="{B4D945A0-1840-409E-8696-A225E3042C7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2" name="Text Box 189">
          <a:extLst>
            <a:ext uri="{FF2B5EF4-FFF2-40B4-BE49-F238E27FC236}">
              <a16:creationId xmlns:a16="http://schemas.microsoft.com/office/drawing/2014/main" id="{751716CB-8199-4D61-A11E-DA378A902C5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3" name="Text Box 190">
          <a:extLst>
            <a:ext uri="{FF2B5EF4-FFF2-40B4-BE49-F238E27FC236}">
              <a16:creationId xmlns:a16="http://schemas.microsoft.com/office/drawing/2014/main" id="{7EAC03DA-1BCE-4BB0-9C59-909210825FC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4" name="Text Box 191">
          <a:extLst>
            <a:ext uri="{FF2B5EF4-FFF2-40B4-BE49-F238E27FC236}">
              <a16:creationId xmlns:a16="http://schemas.microsoft.com/office/drawing/2014/main" id="{E56A4827-986E-450D-9FBE-F72C08B5CCD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5" name="Text Box 192">
          <a:extLst>
            <a:ext uri="{FF2B5EF4-FFF2-40B4-BE49-F238E27FC236}">
              <a16:creationId xmlns:a16="http://schemas.microsoft.com/office/drawing/2014/main" id="{6EAA4BA9-3D9C-490B-9E4A-67D4B1D9309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46" name="Text Box 194">
          <a:extLst>
            <a:ext uri="{FF2B5EF4-FFF2-40B4-BE49-F238E27FC236}">
              <a16:creationId xmlns:a16="http://schemas.microsoft.com/office/drawing/2014/main" id="{DBDAFB21-14C1-45CD-B144-A91533C83E4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47" name="Text Box 195">
          <a:extLst>
            <a:ext uri="{FF2B5EF4-FFF2-40B4-BE49-F238E27FC236}">
              <a16:creationId xmlns:a16="http://schemas.microsoft.com/office/drawing/2014/main" id="{9D1EDB11-00A3-482E-8148-B5D42F30DF4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48" name="Text Box 2">
          <a:extLst>
            <a:ext uri="{FF2B5EF4-FFF2-40B4-BE49-F238E27FC236}">
              <a16:creationId xmlns:a16="http://schemas.microsoft.com/office/drawing/2014/main" id="{ED8EA5D8-543A-4179-845D-31A2FD50A532}"/>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49" name="Text Box 3">
          <a:extLst>
            <a:ext uri="{FF2B5EF4-FFF2-40B4-BE49-F238E27FC236}">
              <a16:creationId xmlns:a16="http://schemas.microsoft.com/office/drawing/2014/main" id="{6FA2CC20-97A9-4483-A3E8-FA30D188C09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0" name="Text Box 4">
          <a:extLst>
            <a:ext uri="{FF2B5EF4-FFF2-40B4-BE49-F238E27FC236}">
              <a16:creationId xmlns:a16="http://schemas.microsoft.com/office/drawing/2014/main" id="{9EF54BD8-5668-49EC-8F49-DBE2201A1D0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1" name="Text Box 5">
          <a:extLst>
            <a:ext uri="{FF2B5EF4-FFF2-40B4-BE49-F238E27FC236}">
              <a16:creationId xmlns:a16="http://schemas.microsoft.com/office/drawing/2014/main" id="{5D32321A-0429-4C2E-A68A-FABEA7F8691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52" name="Text Box 6">
          <a:extLst>
            <a:ext uri="{FF2B5EF4-FFF2-40B4-BE49-F238E27FC236}">
              <a16:creationId xmlns:a16="http://schemas.microsoft.com/office/drawing/2014/main" id="{A33366DA-9272-432C-B6FE-583F29F87B6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53" name="Text Box 7">
          <a:extLst>
            <a:ext uri="{FF2B5EF4-FFF2-40B4-BE49-F238E27FC236}">
              <a16:creationId xmlns:a16="http://schemas.microsoft.com/office/drawing/2014/main" id="{EA335D2A-FB4F-4397-8D12-9D7B18E7420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54" name="Text Box 8">
          <a:extLst>
            <a:ext uri="{FF2B5EF4-FFF2-40B4-BE49-F238E27FC236}">
              <a16:creationId xmlns:a16="http://schemas.microsoft.com/office/drawing/2014/main" id="{5611E1B5-0F28-4690-8FCB-C9B141140D5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5" name="Text Box 9">
          <a:extLst>
            <a:ext uri="{FF2B5EF4-FFF2-40B4-BE49-F238E27FC236}">
              <a16:creationId xmlns:a16="http://schemas.microsoft.com/office/drawing/2014/main" id="{2AEAD77B-6EB4-49AF-A6EB-2AA479B49B6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6" name="Text Box 10">
          <a:extLst>
            <a:ext uri="{FF2B5EF4-FFF2-40B4-BE49-F238E27FC236}">
              <a16:creationId xmlns:a16="http://schemas.microsoft.com/office/drawing/2014/main" id="{0FBE8449-F1F4-43F1-BCFB-2615781553F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7" name="Text Box 11">
          <a:extLst>
            <a:ext uri="{FF2B5EF4-FFF2-40B4-BE49-F238E27FC236}">
              <a16:creationId xmlns:a16="http://schemas.microsoft.com/office/drawing/2014/main" id="{858330BC-546F-4E07-ACF8-642A4697715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8" name="Text Box 12">
          <a:extLst>
            <a:ext uri="{FF2B5EF4-FFF2-40B4-BE49-F238E27FC236}">
              <a16:creationId xmlns:a16="http://schemas.microsoft.com/office/drawing/2014/main" id="{0B84716E-DEF9-41DB-AFD0-B1763023B58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59" name="Text Box 13">
          <a:extLst>
            <a:ext uri="{FF2B5EF4-FFF2-40B4-BE49-F238E27FC236}">
              <a16:creationId xmlns:a16="http://schemas.microsoft.com/office/drawing/2014/main" id="{8FB73688-E540-404E-9597-AAE6A1B7869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0" name="Text Box 14">
          <a:extLst>
            <a:ext uri="{FF2B5EF4-FFF2-40B4-BE49-F238E27FC236}">
              <a16:creationId xmlns:a16="http://schemas.microsoft.com/office/drawing/2014/main" id="{AC6379D1-BADE-40DD-81D6-C0F95224EF0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1" name="Text Box 15">
          <a:extLst>
            <a:ext uri="{FF2B5EF4-FFF2-40B4-BE49-F238E27FC236}">
              <a16:creationId xmlns:a16="http://schemas.microsoft.com/office/drawing/2014/main" id="{FF575839-8EAE-4122-A993-B4BFB8F1978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2" name="Text Box 16">
          <a:extLst>
            <a:ext uri="{FF2B5EF4-FFF2-40B4-BE49-F238E27FC236}">
              <a16:creationId xmlns:a16="http://schemas.microsoft.com/office/drawing/2014/main" id="{D64F42B3-1761-46A3-8757-A1218B45315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3" name="Text Box 17">
          <a:extLst>
            <a:ext uri="{FF2B5EF4-FFF2-40B4-BE49-F238E27FC236}">
              <a16:creationId xmlns:a16="http://schemas.microsoft.com/office/drawing/2014/main" id="{666862D5-A525-441A-B8BA-101EB0CA583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64" name="Text Box 18">
          <a:extLst>
            <a:ext uri="{FF2B5EF4-FFF2-40B4-BE49-F238E27FC236}">
              <a16:creationId xmlns:a16="http://schemas.microsoft.com/office/drawing/2014/main" id="{C1333F8A-B6FF-43B8-9F5F-1DDEDD4FD8D3}"/>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65" name="Text Box 19">
          <a:extLst>
            <a:ext uri="{FF2B5EF4-FFF2-40B4-BE49-F238E27FC236}">
              <a16:creationId xmlns:a16="http://schemas.microsoft.com/office/drawing/2014/main" id="{FC3E2319-8C94-46DC-AEE0-87920F142708}"/>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6" name="Text Box 20">
          <a:extLst>
            <a:ext uri="{FF2B5EF4-FFF2-40B4-BE49-F238E27FC236}">
              <a16:creationId xmlns:a16="http://schemas.microsoft.com/office/drawing/2014/main" id="{8402EBE5-0985-433B-A467-5250049EA92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7" name="Text Box 21">
          <a:extLst>
            <a:ext uri="{FF2B5EF4-FFF2-40B4-BE49-F238E27FC236}">
              <a16:creationId xmlns:a16="http://schemas.microsoft.com/office/drawing/2014/main" id="{EE077C20-6432-4A7B-9B62-944089F4023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68" name="Text Box 22">
          <a:extLst>
            <a:ext uri="{FF2B5EF4-FFF2-40B4-BE49-F238E27FC236}">
              <a16:creationId xmlns:a16="http://schemas.microsoft.com/office/drawing/2014/main" id="{8B73F385-EF46-467A-A0BF-58028F1897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69" name="Text Box 23">
          <a:extLst>
            <a:ext uri="{FF2B5EF4-FFF2-40B4-BE49-F238E27FC236}">
              <a16:creationId xmlns:a16="http://schemas.microsoft.com/office/drawing/2014/main" id="{4FAA4693-FE41-4410-A38D-990E4C0D80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0" name="Text Box 24">
          <a:extLst>
            <a:ext uri="{FF2B5EF4-FFF2-40B4-BE49-F238E27FC236}">
              <a16:creationId xmlns:a16="http://schemas.microsoft.com/office/drawing/2014/main" id="{1EBAACF8-F354-49D0-B5A4-D98272215B8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1" name="Text Box 25">
          <a:extLst>
            <a:ext uri="{FF2B5EF4-FFF2-40B4-BE49-F238E27FC236}">
              <a16:creationId xmlns:a16="http://schemas.microsoft.com/office/drawing/2014/main" id="{25C55DFD-77BC-40E9-A4EC-E97A87C03CB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2" name="Text Box 26">
          <a:extLst>
            <a:ext uri="{FF2B5EF4-FFF2-40B4-BE49-F238E27FC236}">
              <a16:creationId xmlns:a16="http://schemas.microsoft.com/office/drawing/2014/main" id="{B792A61B-1D06-4571-80B8-3203F5BA049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3" name="Text Box 27">
          <a:extLst>
            <a:ext uri="{FF2B5EF4-FFF2-40B4-BE49-F238E27FC236}">
              <a16:creationId xmlns:a16="http://schemas.microsoft.com/office/drawing/2014/main" id="{1EB5F2BE-5CC3-4EF3-8694-BFF5D996EED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4" name="Text Box 28">
          <a:extLst>
            <a:ext uri="{FF2B5EF4-FFF2-40B4-BE49-F238E27FC236}">
              <a16:creationId xmlns:a16="http://schemas.microsoft.com/office/drawing/2014/main" id="{AE17E20A-B947-474B-B92A-411E4E958F2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5" name="Text Box 29">
          <a:extLst>
            <a:ext uri="{FF2B5EF4-FFF2-40B4-BE49-F238E27FC236}">
              <a16:creationId xmlns:a16="http://schemas.microsoft.com/office/drawing/2014/main" id="{131693A3-9CF3-49C0-9E9F-824060FB240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6" name="Text Box 30">
          <a:extLst>
            <a:ext uri="{FF2B5EF4-FFF2-40B4-BE49-F238E27FC236}">
              <a16:creationId xmlns:a16="http://schemas.microsoft.com/office/drawing/2014/main" id="{12644CC7-9306-4543-92C4-60500EAE6D2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77" name="Text Box 31">
          <a:extLst>
            <a:ext uri="{FF2B5EF4-FFF2-40B4-BE49-F238E27FC236}">
              <a16:creationId xmlns:a16="http://schemas.microsoft.com/office/drawing/2014/main" id="{ACA4227D-4E72-4ED5-AA30-007B887668E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8" name="Text Box 32">
          <a:extLst>
            <a:ext uri="{FF2B5EF4-FFF2-40B4-BE49-F238E27FC236}">
              <a16:creationId xmlns:a16="http://schemas.microsoft.com/office/drawing/2014/main" id="{378C6675-BE7A-43F4-9657-6DF232683A6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79" name="Text Box 33">
          <a:extLst>
            <a:ext uri="{FF2B5EF4-FFF2-40B4-BE49-F238E27FC236}">
              <a16:creationId xmlns:a16="http://schemas.microsoft.com/office/drawing/2014/main" id="{53E537D6-5529-426C-9CD0-EDCDE065E3A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0" name="Text Box 34">
          <a:extLst>
            <a:ext uri="{FF2B5EF4-FFF2-40B4-BE49-F238E27FC236}">
              <a16:creationId xmlns:a16="http://schemas.microsoft.com/office/drawing/2014/main" id="{A2864AE8-8AF3-4C15-BA8F-1546ED0953B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1" name="Text Box 35">
          <a:extLst>
            <a:ext uri="{FF2B5EF4-FFF2-40B4-BE49-F238E27FC236}">
              <a16:creationId xmlns:a16="http://schemas.microsoft.com/office/drawing/2014/main" id="{65E86954-E44F-4FB5-9F5E-50869881566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2" name="Text Box 36">
          <a:extLst>
            <a:ext uri="{FF2B5EF4-FFF2-40B4-BE49-F238E27FC236}">
              <a16:creationId xmlns:a16="http://schemas.microsoft.com/office/drawing/2014/main" id="{06796125-7393-4675-88BF-F420678A4D8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3" name="Text Box 37">
          <a:extLst>
            <a:ext uri="{FF2B5EF4-FFF2-40B4-BE49-F238E27FC236}">
              <a16:creationId xmlns:a16="http://schemas.microsoft.com/office/drawing/2014/main" id="{34E43B87-54ED-4D75-A071-C2AEE7FEC55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4" name="Text Box 38">
          <a:extLst>
            <a:ext uri="{FF2B5EF4-FFF2-40B4-BE49-F238E27FC236}">
              <a16:creationId xmlns:a16="http://schemas.microsoft.com/office/drawing/2014/main" id="{F1B6B3C5-9262-4175-B431-0B14B197010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5" name="Text Box 39">
          <a:extLst>
            <a:ext uri="{FF2B5EF4-FFF2-40B4-BE49-F238E27FC236}">
              <a16:creationId xmlns:a16="http://schemas.microsoft.com/office/drawing/2014/main" id="{4862E9E5-5478-408D-9786-D79E4AA2B01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86" name="Text Box 40">
          <a:extLst>
            <a:ext uri="{FF2B5EF4-FFF2-40B4-BE49-F238E27FC236}">
              <a16:creationId xmlns:a16="http://schemas.microsoft.com/office/drawing/2014/main" id="{3E01F495-76E6-4FDE-ACF1-C159A3548C0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7" name="Text Box 41">
          <a:extLst>
            <a:ext uri="{FF2B5EF4-FFF2-40B4-BE49-F238E27FC236}">
              <a16:creationId xmlns:a16="http://schemas.microsoft.com/office/drawing/2014/main" id="{2B7377E1-1B5D-4853-8444-5C1F171B509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8" name="Text Box 42">
          <a:extLst>
            <a:ext uri="{FF2B5EF4-FFF2-40B4-BE49-F238E27FC236}">
              <a16:creationId xmlns:a16="http://schemas.microsoft.com/office/drawing/2014/main" id="{74EA3F5C-3611-40D6-B6C4-67863FD64AA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89" name="Text Box 43">
          <a:extLst>
            <a:ext uri="{FF2B5EF4-FFF2-40B4-BE49-F238E27FC236}">
              <a16:creationId xmlns:a16="http://schemas.microsoft.com/office/drawing/2014/main" id="{147AC6A2-F2B7-4FF8-9CAC-240C86E688F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0" name="Text Box 44">
          <a:extLst>
            <a:ext uri="{FF2B5EF4-FFF2-40B4-BE49-F238E27FC236}">
              <a16:creationId xmlns:a16="http://schemas.microsoft.com/office/drawing/2014/main" id="{6F310228-7B66-4045-9530-103E25AC569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1" name="Text Box 45">
          <a:extLst>
            <a:ext uri="{FF2B5EF4-FFF2-40B4-BE49-F238E27FC236}">
              <a16:creationId xmlns:a16="http://schemas.microsoft.com/office/drawing/2014/main" id="{8B8EAAD2-CB0B-43F0-A284-6B84FB51B21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2" name="Text Box 46">
          <a:extLst>
            <a:ext uri="{FF2B5EF4-FFF2-40B4-BE49-F238E27FC236}">
              <a16:creationId xmlns:a16="http://schemas.microsoft.com/office/drawing/2014/main" id="{B8331995-48C9-4529-BC5F-84A9710B1BF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93" name="Text Box 47">
          <a:extLst>
            <a:ext uri="{FF2B5EF4-FFF2-40B4-BE49-F238E27FC236}">
              <a16:creationId xmlns:a16="http://schemas.microsoft.com/office/drawing/2014/main" id="{6DEF4C29-D067-43B9-BC82-EADC29FD0B9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94" name="Text Box 48">
          <a:extLst>
            <a:ext uri="{FF2B5EF4-FFF2-40B4-BE49-F238E27FC236}">
              <a16:creationId xmlns:a16="http://schemas.microsoft.com/office/drawing/2014/main" id="{99906CAC-B996-4987-A91B-A62C691959AF}"/>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795" name="Text Box 49">
          <a:extLst>
            <a:ext uri="{FF2B5EF4-FFF2-40B4-BE49-F238E27FC236}">
              <a16:creationId xmlns:a16="http://schemas.microsoft.com/office/drawing/2014/main" id="{C0B83551-97FF-48CF-873A-5E0CD9098C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96" name="Text Box 50">
          <a:extLst>
            <a:ext uri="{FF2B5EF4-FFF2-40B4-BE49-F238E27FC236}">
              <a16:creationId xmlns:a16="http://schemas.microsoft.com/office/drawing/2014/main" id="{1E9F059D-067B-4E5D-94E8-C085485BB61F}"/>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797" name="Text Box 51">
          <a:extLst>
            <a:ext uri="{FF2B5EF4-FFF2-40B4-BE49-F238E27FC236}">
              <a16:creationId xmlns:a16="http://schemas.microsoft.com/office/drawing/2014/main" id="{78D1FB85-66A1-4599-95A8-78695A2BA3FA}"/>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8" name="Text Box 52">
          <a:extLst>
            <a:ext uri="{FF2B5EF4-FFF2-40B4-BE49-F238E27FC236}">
              <a16:creationId xmlns:a16="http://schemas.microsoft.com/office/drawing/2014/main" id="{3C6B42FF-EA8A-40AC-A281-5BE1492908F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799" name="Text Box 53">
          <a:extLst>
            <a:ext uri="{FF2B5EF4-FFF2-40B4-BE49-F238E27FC236}">
              <a16:creationId xmlns:a16="http://schemas.microsoft.com/office/drawing/2014/main" id="{E9CEC95E-B953-4661-8E82-AC63E1E830B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0" name="Text Box 54">
          <a:extLst>
            <a:ext uri="{FF2B5EF4-FFF2-40B4-BE49-F238E27FC236}">
              <a16:creationId xmlns:a16="http://schemas.microsoft.com/office/drawing/2014/main" id="{9BB6264E-524C-4234-B2B7-0AAE01240DD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01" name="Text Box 55">
          <a:extLst>
            <a:ext uri="{FF2B5EF4-FFF2-40B4-BE49-F238E27FC236}">
              <a16:creationId xmlns:a16="http://schemas.microsoft.com/office/drawing/2014/main" id="{D5C58D34-E771-45A1-9A11-EEEE01F63E6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02" name="Text Box 56">
          <a:extLst>
            <a:ext uri="{FF2B5EF4-FFF2-40B4-BE49-F238E27FC236}">
              <a16:creationId xmlns:a16="http://schemas.microsoft.com/office/drawing/2014/main" id="{FA427711-ADA9-4E4A-A417-C76901F63F3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03" name="Text Box 57">
          <a:extLst>
            <a:ext uri="{FF2B5EF4-FFF2-40B4-BE49-F238E27FC236}">
              <a16:creationId xmlns:a16="http://schemas.microsoft.com/office/drawing/2014/main" id="{4D0B91A4-0646-4CAD-B2CD-383AF4B8F94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4" name="Text Box 58">
          <a:extLst>
            <a:ext uri="{FF2B5EF4-FFF2-40B4-BE49-F238E27FC236}">
              <a16:creationId xmlns:a16="http://schemas.microsoft.com/office/drawing/2014/main" id="{02F8FB03-9637-4C91-B7C0-E5494ED1ACB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5" name="Text Box 59">
          <a:extLst>
            <a:ext uri="{FF2B5EF4-FFF2-40B4-BE49-F238E27FC236}">
              <a16:creationId xmlns:a16="http://schemas.microsoft.com/office/drawing/2014/main" id="{4F6FF437-157F-4B81-8300-80BCE5037FA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6" name="Text Box 60">
          <a:extLst>
            <a:ext uri="{FF2B5EF4-FFF2-40B4-BE49-F238E27FC236}">
              <a16:creationId xmlns:a16="http://schemas.microsoft.com/office/drawing/2014/main" id="{4583D125-A0F3-4ECF-8B05-6EC687C206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7" name="Text Box 61">
          <a:extLst>
            <a:ext uri="{FF2B5EF4-FFF2-40B4-BE49-F238E27FC236}">
              <a16:creationId xmlns:a16="http://schemas.microsoft.com/office/drawing/2014/main" id="{D1176CE0-1B94-40E5-9590-B1E8889000C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8" name="Text Box 62">
          <a:extLst>
            <a:ext uri="{FF2B5EF4-FFF2-40B4-BE49-F238E27FC236}">
              <a16:creationId xmlns:a16="http://schemas.microsoft.com/office/drawing/2014/main" id="{93B9C427-558C-4E71-ABC9-7A3A9B12685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09" name="Text Box 63">
          <a:extLst>
            <a:ext uri="{FF2B5EF4-FFF2-40B4-BE49-F238E27FC236}">
              <a16:creationId xmlns:a16="http://schemas.microsoft.com/office/drawing/2014/main" id="{3392ADE1-56F2-46AC-A2E1-A9EE313E8A1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0" name="Text Box 64">
          <a:extLst>
            <a:ext uri="{FF2B5EF4-FFF2-40B4-BE49-F238E27FC236}">
              <a16:creationId xmlns:a16="http://schemas.microsoft.com/office/drawing/2014/main" id="{F9057EB3-2067-4A61-8963-0FD007CF7CC2}"/>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1" name="Text Box 65">
          <a:extLst>
            <a:ext uri="{FF2B5EF4-FFF2-40B4-BE49-F238E27FC236}">
              <a16:creationId xmlns:a16="http://schemas.microsoft.com/office/drawing/2014/main" id="{A5EC21E5-EBEF-4339-B50B-D06FE77735F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2" name="Text Box 66">
          <a:extLst>
            <a:ext uri="{FF2B5EF4-FFF2-40B4-BE49-F238E27FC236}">
              <a16:creationId xmlns:a16="http://schemas.microsoft.com/office/drawing/2014/main" id="{476C1ED8-80FF-40BB-858F-AB92082A36A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13" name="Text Box 67">
          <a:extLst>
            <a:ext uri="{FF2B5EF4-FFF2-40B4-BE49-F238E27FC236}">
              <a16:creationId xmlns:a16="http://schemas.microsoft.com/office/drawing/2014/main" id="{80E0DD28-9776-45C7-B030-D65E2B14091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14" name="Text Box 68">
          <a:extLst>
            <a:ext uri="{FF2B5EF4-FFF2-40B4-BE49-F238E27FC236}">
              <a16:creationId xmlns:a16="http://schemas.microsoft.com/office/drawing/2014/main" id="{3B755AB7-B567-4375-98F8-B8E610FA10E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15" name="Text Box 69">
          <a:extLst>
            <a:ext uri="{FF2B5EF4-FFF2-40B4-BE49-F238E27FC236}">
              <a16:creationId xmlns:a16="http://schemas.microsoft.com/office/drawing/2014/main" id="{D0937DF2-5A70-46BB-97EA-24B7D3FEE37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16" name="Text Box 70">
          <a:extLst>
            <a:ext uri="{FF2B5EF4-FFF2-40B4-BE49-F238E27FC236}">
              <a16:creationId xmlns:a16="http://schemas.microsoft.com/office/drawing/2014/main" id="{98F82528-247C-465B-8058-75524AAC60E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17" name="Text Box 71">
          <a:extLst>
            <a:ext uri="{FF2B5EF4-FFF2-40B4-BE49-F238E27FC236}">
              <a16:creationId xmlns:a16="http://schemas.microsoft.com/office/drawing/2014/main" id="{7F45AC93-193C-49C4-A25D-660E852E462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8" name="Text Box 72">
          <a:extLst>
            <a:ext uri="{FF2B5EF4-FFF2-40B4-BE49-F238E27FC236}">
              <a16:creationId xmlns:a16="http://schemas.microsoft.com/office/drawing/2014/main" id="{FBA20194-096C-4BBD-8168-C5E623CA92E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19" name="Text Box 73">
          <a:extLst>
            <a:ext uri="{FF2B5EF4-FFF2-40B4-BE49-F238E27FC236}">
              <a16:creationId xmlns:a16="http://schemas.microsoft.com/office/drawing/2014/main" id="{71A8F90D-C2A6-4C04-B472-F755EF59C48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0" name="Text Box 74">
          <a:extLst>
            <a:ext uri="{FF2B5EF4-FFF2-40B4-BE49-F238E27FC236}">
              <a16:creationId xmlns:a16="http://schemas.microsoft.com/office/drawing/2014/main" id="{D27C2AAD-C805-45B8-AF36-646A3C804DE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1" name="Text Box 75">
          <a:extLst>
            <a:ext uri="{FF2B5EF4-FFF2-40B4-BE49-F238E27FC236}">
              <a16:creationId xmlns:a16="http://schemas.microsoft.com/office/drawing/2014/main" id="{22F8EE55-677E-4E7B-B444-E10337DCC40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2" name="Text Box 76">
          <a:extLst>
            <a:ext uri="{FF2B5EF4-FFF2-40B4-BE49-F238E27FC236}">
              <a16:creationId xmlns:a16="http://schemas.microsoft.com/office/drawing/2014/main" id="{26C148E6-A677-4F24-B2B6-797990DB4DE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3" name="Text Box 77">
          <a:extLst>
            <a:ext uri="{FF2B5EF4-FFF2-40B4-BE49-F238E27FC236}">
              <a16:creationId xmlns:a16="http://schemas.microsoft.com/office/drawing/2014/main" id="{1789BB0E-5218-4E3E-B0FE-A4BAA0CF901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4" name="Text Box 78">
          <a:extLst>
            <a:ext uri="{FF2B5EF4-FFF2-40B4-BE49-F238E27FC236}">
              <a16:creationId xmlns:a16="http://schemas.microsoft.com/office/drawing/2014/main" id="{6746A738-E0A6-4FDC-945D-E7231B6E22F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5" name="Text Box 79">
          <a:extLst>
            <a:ext uri="{FF2B5EF4-FFF2-40B4-BE49-F238E27FC236}">
              <a16:creationId xmlns:a16="http://schemas.microsoft.com/office/drawing/2014/main" id="{96C9A239-BABF-4523-80A8-EE0B450D66D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26" name="Text Box 80">
          <a:extLst>
            <a:ext uri="{FF2B5EF4-FFF2-40B4-BE49-F238E27FC236}">
              <a16:creationId xmlns:a16="http://schemas.microsoft.com/office/drawing/2014/main" id="{054CE6E9-C10E-4692-9106-B3D3DD0D01C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7" name="Text Box 81">
          <a:extLst>
            <a:ext uri="{FF2B5EF4-FFF2-40B4-BE49-F238E27FC236}">
              <a16:creationId xmlns:a16="http://schemas.microsoft.com/office/drawing/2014/main" id="{BA851236-FB66-4065-8BB3-ED2B9C0B45F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8" name="Text Box 82">
          <a:extLst>
            <a:ext uri="{FF2B5EF4-FFF2-40B4-BE49-F238E27FC236}">
              <a16:creationId xmlns:a16="http://schemas.microsoft.com/office/drawing/2014/main" id="{E30B0E9D-8347-4A26-8800-8FC8786292E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29" name="Text Box 83">
          <a:extLst>
            <a:ext uri="{FF2B5EF4-FFF2-40B4-BE49-F238E27FC236}">
              <a16:creationId xmlns:a16="http://schemas.microsoft.com/office/drawing/2014/main" id="{ECA81DB5-7AC4-4B6F-9205-CD43E909C21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0" name="Text Box 84">
          <a:extLst>
            <a:ext uri="{FF2B5EF4-FFF2-40B4-BE49-F238E27FC236}">
              <a16:creationId xmlns:a16="http://schemas.microsoft.com/office/drawing/2014/main" id="{406173DB-164B-4670-B895-782C5114C0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1" name="Text Box 85">
          <a:extLst>
            <a:ext uri="{FF2B5EF4-FFF2-40B4-BE49-F238E27FC236}">
              <a16:creationId xmlns:a16="http://schemas.microsoft.com/office/drawing/2014/main" id="{376BA9BA-69D8-48EA-B531-A22C5CB7217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2" name="Text Box 86">
          <a:extLst>
            <a:ext uri="{FF2B5EF4-FFF2-40B4-BE49-F238E27FC236}">
              <a16:creationId xmlns:a16="http://schemas.microsoft.com/office/drawing/2014/main" id="{2B6FA3B9-FF79-48B4-AFCB-3464C888FDD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33" name="Text Box 87">
          <a:extLst>
            <a:ext uri="{FF2B5EF4-FFF2-40B4-BE49-F238E27FC236}">
              <a16:creationId xmlns:a16="http://schemas.microsoft.com/office/drawing/2014/main" id="{1701ED3A-58FD-4F97-9D4D-668BFF83994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34" name="Text Box 88">
          <a:extLst>
            <a:ext uri="{FF2B5EF4-FFF2-40B4-BE49-F238E27FC236}">
              <a16:creationId xmlns:a16="http://schemas.microsoft.com/office/drawing/2014/main" id="{90D9F20B-2C27-452D-83D7-222A28F5B96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35" name="Text Box 89">
          <a:extLst>
            <a:ext uri="{FF2B5EF4-FFF2-40B4-BE49-F238E27FC236}">
              <a16:creationId xmlns:a16="http://schemas.microsoft.com/office/drawing/2014/main" id="{8918B00B-1AE8-41AD-8417-F0793CE9CB1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6" name="Text Box 90">
          <a:extLst>
            <a:ext uri="{FF2B5EF4-FFF2-40B4-BE49-F238E27FC236}">
              <a16:creationId xmlns:a16="http://schemas.microsoft.com/office/drawing/2014/main" id="{165777E6-285A-403C-9B63-55F54481BB7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7" name="Text Box 91">
          <a:extLst>
            <a:ext uri="{FF2B5EF4-FFF2-40B4-BE49-F238E27FC236}">
              <a16:creationId xmlns:a16="http://schemas.microsoft.com/office/drawing/2014/main" id="{A23DFD0A-50E4-4649-A01C-CEC4204A5A2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8" name="Text Box 92">
          <a:extLst>
            <a:ext uri="{FF2B5EF4-FFF2-40B4-BE49-F238E27FC236}">
              <a16:creationId xmlns:a16="http://schemas.microsoft.com/office/drawing/2014/main" id="{5BEF9F8E-C6DD-42E2-9090-93615245B14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39" name="Text Box 93">
          <a:extLst>
            <a:ext uri="{FF2B5EF4-FFF2-40B4-BE49-F238E27FC236}">
              <a16:creationId xmlns:a16="http://schemas.microsoft.com/office/drawing/2014/main" id="{30999440-EED2-465B-B998-F04890F563A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0" name="Text Box 94">
          <a:extLst>
            <a:ext uri="{FF2B5EF4-FFF2-40B4-BE49-F238E27FC236}">
              <a16:creationId xmlns:a16="http://schemas.microsoft.com/office/drawing/2014/main" id="{1E351502-5BDB-4C29-8AE1-6B0A288188D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1" name="Text Box 95">
          <a:extLst>
            <a:ext uri="{FF2B5EF4-FFF2-40B4-BE49-F238E27FC236}">
              <a16:creationId xmlns:a16="http://schemas.microsoft.com/office/drawing/2014/main" id="{1F73D2AC-A0C3-4378-942D-C4FE2389F63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42" name="Text Box 96">
          <a:extLst>
            <a:ext uri="{FF2B5EF4-FFF2-40B4-BE49-F238E27FC236}">
              <a16:creationId xmlns:a16="http://schemas.microsoft.com/office/drawing/2014/main" id="{ED956E18-EBDF-45D9-BD8F-0DA6295C300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43" name="Text Box 97">
          <a:extLst>
            <a:ext uri="{FF2B5EF4-FFF2-40B4-BE49-F238E27FC236}">
              <a16:creationId xmlns:a16="http://schemas.microsoft.com/office/drawing/2014/main" id="{A23D2DA2-60BB-453C-B11D-3E80A5A9B74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44" name="Text Box 98">
          <a:extLst>
            <a:ext uri="{FF2B5EF4-FFF2-40B4-BE49-F238E27FC236}">
              <a16:creationId xmlns:a16="http://schemas.microsoft.com/office/drawing/2014/main" id="{60381B05-FEE7-48CB-91DC-941A864465C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45" name="Text Box 99">
          <a:extLst>
            <a:ext uri="{FF2B5EF4-FFF2-40B4-BE49-F238E27FC236}">
              <a16:creationId xmlns:a16="http://schemas.microsoft.com/office/drawing/2014/main" id="{48E56B58-7DE7-49E5-8815-DD78E2E567B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46" name="Text Box 100">
          <a:extLst>
            <a:ext uri="{FF2B5EF4-FFF2-40B4-BE49-F238E27FC236}">
              <a16:creationId xmlns:a16="http://schemas.microsoft.com/office/drawing/2014/main" id="{DFD54A24-6794-456F-A3FA-208D53FED1FE}"/>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7" name="Text Box 101">
          <a:extLst>
            <a:ext uri="{FF2B5EF4-FFF2-40B4-BE49-F238E27FC236}">
              <a16:creationId xmlns:a16="http://schemas.microsoft.com/office/drawing/2014/main" id="{0507B175-0D1F-4664-9A3C-1D30F2E4FAB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8" name="Text Box 102">
          <a:extLst>
            <a:ext uri="{FF2B5EF4-FFF2-40B4-BE49-F238E27FC236}">
              <a16:creationId xmlns:a16="http://schemas.microsoft.com/office/drawing/2014/main" id="{80D28BA3-5C59-4B5C-B3DF-107A551EA99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49" name="Text Box 103">
          <a:extLst>
            <a:ext uri="{FF2B5EF4-FFF2-40B4-BE49-F238E27FC236}">
              <a16:creationId xmlns:a16="http://schemas.microsoft.com/office/drawing/2014/main" id="{1190802F-BB92-4633-B550-5F4E70262001}"/>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0" name="Text Box 104">
          <a:extLst>
            <a:ext uri="{FF2B5EF4-FFF2-40B4-BE49-F238E27FC236}">
              <a16:creationId xmlns:a16="http://schemas.microsoft.com/office/drawing/2014/main" id="{92CE3FEF-2411-43E6-A817-42CD9EA8306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1" name="Text Box 105">
          <a:extLst>
            <a:ext uri="{FF2B5EF4-FFF2-40B4-BE49-F238E27FC236}">
              <a16:creationId xmlns:a16="http://schemas.microsoft.com/office/drawing/2014/main" id="{CF52BA05-91E2-4A47-A2BB-999C3977E18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2" name="Text Box 106">
          <a:extLst>
            <a:ext uri="{FF2B5EF4-FFF2-40B4-BE49-F238E27FC236}">
              <a16:creationId xmlns:a16="http://schemas.microsoft.com/office/drawing/2014/main" id="{3AD4CC98-459C-4253-B5EB-08E6106A312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3" name="Text Box 107">
          <a:extLst>
            <a:ext uri="{FF2B5EF4-FFF2-40B4-BE49-F238E27FC236}">
              <a16:creationId xmlns:a16="http://schemas.microsoft.com/office/drawing/2014/main" id="{8FCE2401-BD35-4071-96C4-5BE54880850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4" name="Text Box 108">
          <a:extLst>
            <a:ext uri="{FF2B5EF4-FFF2-40B4-BE49-F238E27FC236}">
              <a16:creationId xmlns:a16="http://schemas.microsoft.com/office/drawing/2014/main" id="{ADC2F349-ADAE-4BED-8ACE-10CFF613A90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5" name="Text Box 109">
          <a:extLst>
            <a:ext uri="{FF2B5EF4-FFF2-40B4-BE49-F238E27FC236}">
              <a16:creationId xmlns:a16="http://schemas.microsoft.com/office/drawing/2014/main" id="{3521A0DD-4A5F-4242-A434-11FD8F2F1A8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6" name="Text Box 110">
          <a:extLst>
            <a:ext uri="{FF2B5EF4-FFF2-40B4-BE49-F238E27FC236}">
              <a16:creationId xmlns:a16="http://schemas.microsoft.com/office/drawing/2014/main" id="{9DBC92E6-DE73-4892-BD71-BA428ECB67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7" name="Text Box 111">
          <a:extLst>
            <a:ext uri="{FF2B5EF4-FFF2-40B4-BE49-F238E27FC236}">
              <a16:creationId xmlns:a16="http://schemas.microsoft.com/office/drawing/2014/main" id="{396710E8-B3BC-4D1F-99E4-4B94D251EFD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58" name="Text Box 112">
          <a:extLst>
            <a:ext uri="{FF2B5EF4-FFF2-40B4-BE49-F238E27FC236}">
              <a16:creationId xmlns:a16="http://schemas.microsoft.com/office/drawing/2014/main" id="{8FBD4575-F7B9-4C52-B526-353DE2E9D6B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59" name="Text Box 113">
          <a:extLst>
            <a:ext uri="{FF2B5EF4-FFF2-40B4-BE49-F238E27FC236}">
              <a16:creationId xmlns:a16="http://schemas.microsoft.com/office/drawing/2014/main" id="{D799F8C1-8126-4A2D-BB32-0C922783522E}"/>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0" name="Text Box 114">
          <a:extLst>
            <a:ext uri="{FF2B5EF4-FFF2-40B4-BE49-F238E27FC236}">
              <a16:creationId xmlns:a16="http://schemas.microsoft.com/office/drawing/2014/main" id="{A6986C83-8ABE-4D4B-A5F3-A34462890DA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1" name="Text Box 115">
          <a:extLst>
            <a:ext uri="{FF2B5EF4-FFF2-40B4-BE49-F238E27FC236}">
              <a16:creationId xmlns:a16="http://schemas.microsoft.com/office/drawing/2014/main" id="{543D268C-EB95-4087-9B19-5F1A8B26A5C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62" name="Text Box 116">
          <a:extLst>
            <a:ext uri="{FF2B5EF4-FFF2-40B4-BE49-F238E27FC236}">
              <a16:creationId xmlns:a16="http://schemas.microsoft.com/office/drawing/2014/main" id="{E296B300-0C62-4669-949C-394CE01079DD}"/>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63" name="Text Box 117">
          <a:extLst>
            <a:ext uri="{FF2B5EF4-FFF2-40B4-BE49-F238E27FC236}">
              <a16:creationId xmlns:a16="http://schemas.microsoft.com/office/drawing/2014/main" id="{37CF6002-E0CF-4E57-A0AB-FB6593082050}"/>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64" name="Text Box 118">
          <a:extLst>
            <a:ext uri="{FF2B5EF4-FFF2-40B4-BE49-F238E27FC236}">
              <a16:creationId xmlns:a16="http://schemas.microsoft.com/office/drawing/2014/main" id="{C5E0B388-488A-4900-BF2E-B1EBED295C7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65" name="Text Box 119">
          <a:extLst>
            <a:ext uri="{FF2B5EF4-FFF2-40B4-BE49-F238E27FC236}">
              <a16:creationId xmlns:a16="http://schemas.microsoft.com/office/drawing/2014/main" id="{BE013595-5C39-4659-BEFF-7C71AE214E5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66" name="Text Box 120">
          <a:extLst>
            <a:ext uri="{FF2B5EF4-FFF2-40B4-BE49-F238E27FC236}">
              <a16:creationId xmlns:a16="http://schemas.microsoft.com/office/drawing/2014/main" id="{9102E667-1A11-42B7-B8A2-F540C808ADD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7" name="Text Box 121">
          <a:extLst>
            <a:ext uri="{FF2B5EF4-FFF2-40B4-BE49-F238E27FC236}">
              <a16:creationId xmlns:a16="http://schemas.microsoft.com/office/drawing/2014/main" id="{859D2162-5FC7-41C1-A36D-A1E9016940B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8" name="Text Box 122">
          <a:extLst>
            <a:ext uri="{FF2B5EF4-FFF2-40B4-BE49-F238E27FC236}">
              <a16:creationId xmlns:a16="http://schemas.microsoft.com/office/drawing/2014/main" id="{F4A23EB3-C076-48AB-BE20-3F092089C34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69" name="Text Box 123">
          <a:extLst>
            <a:ext uri="{FF2B5EF4-FFF2-40B4-BE49-F238E27FC236}">
              <a16:creationId xmlns:a16="http://schemas.microsoft.com/office/drawing/2014/main" id="{4D799004-DEE0-4361-99FE-780F4AC44158}"/>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0" name="Text Box 124">
          <a:extLst>
            <a:ext uri="{FF2B5EF4-FFF2-40B4-BE49-F238E27FC236}">
              <a16:creationId xmlns:a16="http://schemas.microsoft.com/office/drawing/2014/main" id="{0979D8AC-E645-4830-922B-DC365730B31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1" name="Text Box 125">
          <a:extLst>
            <a:ext uri="{FF2B5EF4-FFF2-40B4-BE49-F238E27FC236}">
              <a16:creationId xmlns:a16="http://schemas.microsoft.com/office/drawing/2014/main" id="{F73357C4-FB37-4604-91E0-8B26861CA45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2" name="Text Box 126">
          <a:extLst>
            <a:ext uri="{FF2B5EF4-FFF2-40B4-BE49-F238E27FC236}">
              <a16:creationId xmlns:a16="http://schemas.microsoft.com/office/drawing/2014/main" id="{750E4ED6-A2AE-4885-B058-6E17FF07A81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3" name="Text Box 127">
          <a:extLst>
            <a:ext uri="{FF2B5EF4-FFF2-40B4-BE49-F238E27FC236}">
              <a16:creationId xmlns:a16="http://schemas.microsoft.com/office/drawing/2014/main" id="{2682D704-3BB8-484F-8F6B-F374A0BBC7E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4" name="Text Box 128">
          <a:extLst>
            <a:ext uri="{FF2B5EF4-FFF2-40B4-BE49-F238E27FC236}">
              <a16:creationId xmlns:a16="http://schemas.microsoft.com/office/drawing/2014/main" id="{DE104E04-7AC4-4CC9-BD26-B91F932E648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5" name="Text Box 129">
          <a:extLst>
            <a:ext uri="{FF2B5EF4-FFF2-40B4-BE49-F238E27FC236}">
              <a16:creationId xmlns:a16="http://schemas.microsoft.com/office/drawing/2014/main" id="{04DF8551-7146-49DA-96CA-C41B0B91C1E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76" name="Text Box 130">
          <a:extLst>
            <a:ext uri="{FF2B5EF4-FFF2-40B4-BE49-F238E27FC236}">
              <a16:creationId xmlns:a16="http://schemas.microsoft.com/office/drawing/2014/main" id="{85EE193A-CDA8-4F17-8475-C0DB4BA4BF4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77" name="Text Box 131">
          <a:extLst>
            <a:ext uri="{FF2B5EF4-FFF2-40B4-BE49-F238E27FC236}">
              <a16:creationId xmlns:a16="http://schemas.microsoft.com/office/drawing/2014/main" id="{DCC55EC1-7F7E-4490-A5F2-51908C0F85C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78" name="Text Box 132">
          <a:extLst>
            <a:ext uri="{FF2B5EF4-FFF2-40B4-BE49-F238E27FC236}">
              <a16:creationId xmlns:a16="http://schemas.microsoft.com/office/drawing/2014/main" id="{367B807D-6216-4977-A53E-62325A13E8FD}"/>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79" name="Text Box 133">
          <a:extLst>
            <a:ext uri="{FF2B5EF4-FFF2-40B4-BE49-F238E27FC236}">
              <a16:creationId xmlns:a16="http://schemas.microsoft.com/office/drawing/2014/main" id="{BAF3DC49-CDC6-4CB3-8AC8-E3E3F62AA6F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0" name="Text Box 134">
          <a:extLst>
            <a:ext uri="{FF2B5EF4-FFF2-40B4-BE49-F238E27FC236}">
              <a16:creationId xmlns:a16="http://schemas.microsoft.com/office/drawing/2014/main" id="{8EC626C5-C715-4A5B-BCA1-E8BAB6F8288A}"/>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1" name="Text Box 135">
          <a:extLst>
            <a:ext uri="{FF2B5EF4-FFF2-40B4-BE49-F238E27FC236}">
              <a16:creationId xmlns:a16="http://schemas.microsoft.com/office/drawing/2014/main" id="{D897EA17-E5F1-49EE-9E2D-81F168AF5D09}"/>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82" name="Text Box 136">
          <a:extLst>
            <a:ext uri="{FF2B5EF4-FFF2-40B4-BE49-F238E27FC236}">
              <a16:creationId xmlns:a16="http://schemas.microsoft.com/office/drawing/2014/main" id="{BF04A939-5D16-4E09-BF09-9788DB7B911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83" name="Text Box 137">
          <a:extLst>
            <a:ext uri="{FF2B5EF4-FFF2-40B4-BE49-F238E27FC236}">
              <a16:creationId xmlns:a16="http://schemas.microsoft.com/office/drawing/2014/main" id="{97FF9B9F-60FC-41D8-9901-1DCACE23951B}"/>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84" name="Text Box 138">
          <a:extLst>
            <a:ext uri="{FF2B5EF4-FFF2-40B4-BE49-F238E27FC236}">
              <a16:creationId xmlns:a16="http://schemas.microsoft.com/office/drawing/2014/main" id="{08F8209B-7F8A-41AF-978A-02F0437637A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5" name="Text Box 139">
          <a:extLst>
            <a:ext uri="{FF2B5EF4-FFF2-40B4-BE49-F238E27FC236}">
              <a16:creationId xmlns:a16="http://schemas.microsoft.com/office/drawing/2014/main" id="{41289E76-0ED6-431E-A37E-F9908B841E6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6" name="Text Box 140">
          <a:extLst>
            <a:ext uri="{FF2B5EF4-FFF2-40B4-BE49-F238E27FC236}">
              <a16:creationId xmlns:a16="http://schemas.microsoft.com/office/drawing/2014/main" id="{02031DAB-3825-4DF2-A4B6-A86F2E36FAC7}"/>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7" name="Text Box 141">
          <a:extLst>
            <a:ext uri="{FF2B5EF4-FFF2-40B4-BE49-F238E27FC236}">
              <a16:creationId xmlns:a16="http://schemas.microsoft.com/office/drawing/2014/main" id="{831368CB-B520-43A4-8767-864F05E805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8" name="Text Box 142">
          <a:extLst>
            <a:ext uri="{FF2B5EF4-FFF2-40B4-BE49-F238E27FC236}">
              <a16:creationId xmlns:a16="http://schemas.microsoft.com/office/drawing/2014/main" id="{DF632D8B-A346-4A54-AB38-D02DC417ED2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89" name="Text Box 143">
          <a:extLst>
            <a:ext uri="{FF2B5EF4-FFF2-40B4-BE49-F238E27FC236}">
              <a16:creationId xmlns:a16="http://schemas.microsoft.com/office/drawing/2014/main" id="{F2601BE1-EF57-427C-8DEC-87BBD1C2731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0" name="Text Box 144">
          <a:extLst>
            <a:ext uri="{FF2B5EF4-FFF2-40B4-BE49-F238E27FC236}">
              <a16:creationId xmlns:a16="http://schemas.microsoft.com/office/drawing/2014/main" id="{C6C24D55-21B0-4879-8CA7-7AE15E7F732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1" name="Text Box 145">
          <a:extLst>
            <a:ext uri="{FF2B5EF4-FFF2-40B4-BE49-F238E27FC236}">
              <a16:creationId xmlns:a16="http://schemas.microsoft.com/office/drawing/2014/main" id="{187B3E39-19FF-42D7-B747-EBA5A58F437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2" name="Text Box 146">
          <a:extLst>
            <a:ext uri="{FF2B5EF4-FFF2-40B4-BE49-F238E27FC236}">
              <a16:creationId xmlns:a16="http://schemas.microsoft.com/office/drawing/2014/main" id="{157939BF-D601-453B-8195-C9BC3BDF583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3" name="Text Box 147">
          <a:extLst>
            <a:ext uri="{FF2B5EF4-FFF2-40B4-BE49-F238E27FC236}">
              <a16:creationId xmlns:a16="http://schemas.microsoft.com/office/drawing/2014/main" id="{372D4166-3A1F-444C-A651-5A1D26DC91D1}"/>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94" name="Text Box 148">
          <a:extLst>
            <a:ext uri="{FF2B5EF4-FFF2-40B4-BE49-F238E27FC236}">
              <a16:creationId xmlns:a16="http://schemas.microsoft.com/office/drawing/2014/main" id="{EB70F97C-D0BB-47E4-9A2A-72CB5FC9240C}"/>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895" name="Text Box 149">
          <a:extLst>
            <a:ext uri="{FF2B5EF4-FFF2-40B4-BE49-F238E27FC236}">
              <a16:creationId xmlns:a16="http://schemas.microsoft.com/office/drawing/2014/main" id="{9236ECAC-82D9-4231-93D7-A402D7B77AC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6" name="Text Box 150">
          <a:extLst>
            <a:ext uri="{FF2B5EF4-FFF2-40B4-BE49-F238E27FC236}">
              <a16:creationId xmlns:a16="http://schemas.microsoft.com/office/drawing/2014/main" id="{D73AD62F-6DF6-4DD1-BAE1-B3B9BBAB7A0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7" name="Text Box 151">
          <a:extLst>
            <a:ext uri="{FF2B5EF4-FFF2-40B4-BE49-F238E27FC236}">
              <a16:creationId xmlns:a16="http://schemas.microsoft.com/office/drawing/2014/main" id="{971EEFE9-E190-425D-A2A1-0A76EB05DED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898" name="Text Box 152">
          <a:extLst>
            <a:ext uri="{FF2B5EF4-FFF2-40B4-BE49-F238E27FC236}">
              <a16:creationId xmlns:a16="http://schemas.microsoft.com/office/drawing/2014/main" id="{71BE04F0-96B2-4DA9-B01D-C95296058E5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899" name="Text Box 153">
          <a:extLst>
            <a:ext uri="{FF2B5EF4-FFF2-40B4-BE49-F238E27FC236}">
              <a16:creationId xmlns:a16="http://schemas.microsoft.com/office/drawing/2014/main" id="{2ACA1DC1-53B4-48EF-AA15-2E4B51A9043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0" name="Text Box 154">
          <a:extLst>
            <a:ext uri="{FF2B5EF4-FFF2-40B4-BE49-F238E27FC236}">
              <a16:creationId xmlns:a16="http://schemas.microsoft.com/office/drawing/2014/main" id="{AC91F5F3-983A-484F-9395-319792C1C76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1" name="Text Box 155">
          <a:extLst>
            <a:ext uri="{FF2B5EF4-FFF2-40B4-BE49-F238E27FC236}">
              <a16:creationId xmlns:a16="http://schemas.microsoft.com/office/drawing/2014/main" id="{49DD2205-8273-45FA-B98C-4FD0AFB4B220}"/>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2" name="Text Box 156">
          <a:extLst>
            <a:ext uri="{FF2B5EF4-FFF2-40B4-BE49-F238E27FC236}">
              <a16:creationId xmlns:a16="http://schemas.microsoft.com/office/drawing/2014/main" id="{6A455BFF-66D3-4427-8B45-0197DC1D3E0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3" name="Text Box 157">
          <a:extLst>
            <a:ext uri="{FF2B5EF4-FFF2-40B4-BE49-F238E27FC236}">
              <a16:creationId xmlns:a16="http://schemas.microsoft.com/office/drawing/2014/main" id="{BEB74877-189A-40BE-AA74-9096507041A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4" name="Text Box 158">
          <a:extLst>
            <a:ext uri="{FF2B5EF4-FFF2-40B4-BE49-F238E27FC236}">
              <a16:creationId xmlns:a16="http://schemas.microsoft.com/office/drawing/2014/main" id="{424767F0-C21D-4FC6-8A53-B6B7F7DB83E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5" name="Text Box 159">
          <a:extLst>
            <a:ext uri="{FF2B5EF4-FFF2-40B4-BE49-F238E27FC236}">
              <a16:creationId xmlns:a16="http://schemas.microsoft.com/office/drawing/2014/main" id="{6D0906C0-47AF-4C3B-9761-49C62F3B844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6" name="Text Box 160">
          <a:extLst>
            <a:ext uri="{FF2B5EF4-FFF2-40B4-BE49-F238E27FC236}">
              <a16:creationId xmlns:a16="http://schemas.microsoft.com/office/drawing/2014/main" id="{AFC786CD-2BEE-41E5-A600-659B787E1822}"/>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07" name="Text Box 161">
          <a:extLst>
            <a:ext uri="{FF2B5EF4-FFF2-40B4-BE49-F238E27FC236}">
              <a16:creationId xmlns:a16="http://schemas.microsoft.com/office/drawing/2014/main" id="{BA256836-C118-422D-9A63-821C51564C63}"/>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8" name="Text Box 162">
          <a:extLst>
            <a:ext uri="{FF2B5EF4-FFF2-40B4-BE49-F238E27FC236}">
              <a16:creationId xmlns:a16="http://schemas.microsoft.com/office/drawing/2014/main" id="{973DD3CB-5C38-4E86-93FC-E84887223E3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09" name="Text Box 163">
          <a:extLst>
            <a:ext uri="{FF2B5EF4-FFF2-40B4-BE49-F238E27FC236}">
              <a16:creationId xmlns:a16="http://schemas.microsoft.com/office/drawing/2014/main" id="{C5B15100-C168-4599-BD80-1E63CDCC9B6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0" name="Text Box 164">
          <a:extLst>
            <a:ext uri="{FF2B5EF4-FFF2-40B4-BE49-F238E27FC236}">
              <a16:creationId xmlns:a16="http://schemas.microsoft.com/office/drawing/2014/main" id="{B9AC4620-06AA-4764-A209-9417E6DC4B13}"/>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911" name="Text Box 165">
          <a:extLst>
            <a:ext uri="{FF2B5EF4-FFF2-40B4-BE49-F238E27FC236}">
              <a16:creationId xmlns:a16="http://schemas.microsoft.com/office/drawing/2014/main" id="{CB949CB8-E4B7-4786-882C-E5D85AB31745}"/>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142</xdr:row>
      <xdr:rowOff>0</xdr:rowOff>
    </xdr:from>
    <xdr:to>
      <xdr:col>1</xdr:col>
      <xdr:colOff>276225</xdr:colOff>
      <xdr:row>145</xdr:row>
      <xdr:rowOff>185057</xdr:rowOff>
    </xdr:to>
    <xdr:sp macro="" textlink="">
      <xdr:nvSpPr>
        <xdr:cNvPr id="1912" name="Text Box 166">
          <a:extLst>
            <a:ext uri="{FF2B5EF4-FFF2-40B4-BE49-F238E27FC236}">
              <a16:creationId xmlns:a16="http://schemas.microsoft.com/office/drawing/2014/main" id="{545E5246-3460-4915-A207-22A566DCBAC4}"/>
            </a:ext>
          </a:extLst>
        </xdr:cNvPr>
        <xdr:cNvSpPr txBox="1">
          <a:spLocks noChangeArrowheads="1"/>
        </xdr:cNvSpPr>
      </xdr:nvSpPr>
      <xdr:spPr bwMode="auto">
        <a:xfrm>
          <a:off x="893445" y="90746580"/>
          <a:ext cx="76200"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3" name="Text Box 167">
          <a:extLst>
            <a:ext uri="{FF2B5EF4-FFF2-40B4-BE49-F238E27FC236}">
              <a16:creationId xmlns:a16="http://schemas.microsoft.com/office/drawing/2014/main" id="{7E824794-27E1-48A7-BD93-E052DE8CBA9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4" name="Text Box 168">
          <a:extLst>
            <a:ext uri="{FF2B5EF4-FFF2-40B4-BE49-F238E27FC236}">
              <a16:creationId xmlns:a16="http://schemas.microsoft.com/office/drawing/2014/main" id="{9E0390AF-9E1D-476D-860E-499DC47AFF3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5" name="Text Box 169">
          <a:extLst>
            <a:ext uri="{FF2B5EF4-FFF2-40B4-BE49-F238E27FC236}">
              <a16:creationId xmlns:a16="http://schemas.microsoft.com/office/drawing/2014/main" id="{4F6F98C8-1016-4AD8-91DF-5D0AB50EA5C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6" name="Text Box 170">
          <a:extLst>
            <a:ext uri="{FF2B5EF4-FFF2-40B4-BE49-F238E27FC236}">
              <a16:creationId xmlns:a16="http://schemas.microsoft.com/office/drawing/2014/main" id="{C206831D-DFD0-428F-85B5-1045A4033A7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7" name="Text Box 171">
          <a:extLst>
            <a:ext uri="{FF2B5EF4-FFF2-40B4-BE49-F238E27FC236}">
              <a16:creationId xmlns:a16="http://schemas.microsoft.com/office/drawing/2014/main" id="{1CB1A6A6-9B77-4FA0-9068-A04585F79684}"/>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18" name="Text Box 172">
          <a:extLst>
            <a:ext uri="{FF2B5EF4-FFF2-40B4-BE49-F238E27FC236}">
              <a16:creationId xmlns:a16="http://schemas.microsoft.com/office/drawing/2014/main" id="{809AC883-75FB-4550-996F-1934328440E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19" name="Text Box 173">
          <a:extLst>
            <a:ext uri="{FF2B5EF4-FFF2-40B4-BE49-F238E27FC236}">
              <a16:creationId xmlns:a16="http://schemas.microsoft.com/office/drawing/2014/main" id="{48CF4CCA-DDDC-490A-892F-E0EE18B37EC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0" name="Text Box 174">
          <a:extLst>
            <a:ext uri="{FF2B5EF4-FFF2-40B4-BE49-F238E27FC236}">
              <a16:creationId xmlns:a16="http://schemas.microsoft.com/office/drawing/2014/main" id="{FE9EAEFA-DF8C-41E7-8973-7FBA92E15C5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1" name="Text Box 175">
          <a:extLst>
            <a:ext uri="{FF2B5EF4-FFF2-40B4-BE49-F238E27FC236}">
              <a16:creationId xmlns:a16="http://schemas.microsoft.com/office/drawing/2014/main" id="{DC6C5756-5DD8-48A6-A0AF-55016FF1BFC5}"/>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2" name="Text Box 176">
          <a:extLst>
            <a:ext uri="{FF2B5EF4-FFF2-40B4-BE49-F238E27FC236}">
              <a16:creationId xmlns:a16="http://schemas.microsoft.com/office/drawing/2014/main" id="{CA56E1B4-735B-49C5-94B4-CAE347938EA0}"/>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3" name="Text Box 177">
          <a:extLst>
            <a:ext uri="{FF2B5EF4-FFF2-40B4-BE49-F238E27FC236}">
              <a16:creationId xmlns:a16="http://schemas.microsoft.com/office/drawing/2014/main" id="{1D8B615D-5373-40DB-BEBA-5A79A57DF7A4}"/>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4" name="Text Box 178">
          <a:extLst>
            <a:ext uri="{FF2B5EF4-FFF2-40B4-BE49-F238E27FC236}">
              <a16:creationId xmlns:a16="http://schemas.microsoft.com/office/drawing/2014/main" id="{362A352E-B040-433F-A193-BF6EBB48F34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25" name="Text Box 179">
          <a:extLst>
            <a:ext uri="{FF2B5EF4-FFF2-40B4-BE49-F238E27FC236}">
              <a16:creationId xmlns:a16="http://schemas.microsoft.com/office/drawing/2014/main" id="{A62DA846-3811-4190-8EC0-723C58A89B27}"/>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26" name="Text Box 180">
          <a:extLst>
            <a:ext uri="{FF2B5EF4-FFF2-40B4-BE49-F238E27FC236}">
              <a16:creationId xmlns:a16="http://schemas.microsoft.com/office/drawing/2014/main" id="{F5857BA2-3AFD-4D2A-90A6-A8604B59AB8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27" name="Text Box 181">
          <a:extLst>
            <a:ext uri="{FF2B5EF4-FFF2-40B4-BE49-F238E27FC236}">
              <a16:creationId xmlns:a16="http://schemas.microsoft.com/office/drawing/2014/main" id="{6D498F42-FD2B-4ECC-A8BA-C96B01C2662C}"/>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8" name="Text Box 182">
          <a:extLst>
            <a:ext uri="{FF2B5EF4-FFF2-40B4-BE49-F238E27FC236}">
              <a16:creationId xmlns:a16="http://schemas.microsoft.com/office/drawing/2014/main" id="{27ADBFDC-51F2-4E54-A592-C2D81A60231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29" name="Text Box 183">
          <a:extLst>
            <a:ext uri="{FF2B5EF4-FFF2-40B4-BE49-F238E27FC236}">
              <a16:creationId xmlns:a16="http://schemas.microsoft.com/office/drawing/2014/main" id="{2490BF28-976A-46DB-B552-5566A1EF816E}"/>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0" name="Text Box 184">
          <a:extLst>
            <a:ext uri="{FF2B5EF4-FFF2-40B4-BE49-F238E27FC236}">
              <a16:creationId xmlns:a16="http://schemas.microsoft.com/office/drawing/2014/main" id="{C9187287-0206-4FC5-804D-B2005264228C}"/>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1" name="Text Box 185">
          <a:extLst>
            <a:ext uri="{FF2B5EF4-FFF2-40B4-BE49-F238E27FC236}">
              <a16:creationId xmlns:a16="http://schemas.microsoft.com/office/drawing/2014/main" id="{1390BC5F-A63F-48C6-AE42-56AFFF524565}"/>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2" name="Text Box 186">
          <a:extLst>
            <a:ext uri="{FF2B5EF4-FFF2-40B4-BE49-F238E27FC236}">
              <a16:creationId xmlns:a16="http://schemas.microsoft.com/office/drawing/2014/main" id="{695C49AF-FD8A-4AE5-91A4-2CE976CCEF86}"/>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3" name="Text Box 187">
          <a:extLst>
            <a:ext uri="{FF2B5EF4-FFF2-40B4-BE49-F238E27FC236}">
              <a16:creationId xmlns:a16="http://schemas.microsoft.com/office/drawing/2014/main" id="{7A4ABCD1-BDFC-41AB-94A0-5822811D0EE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4" name="Text Box 188">
          <a:extLst>
            <a:ext uri="{FF2B5EF4-FFF2-40B4-BE49-F238E27FC236}">
              <a16:creationId xmlns:a16="http://schemas.microsoft.com/office/drawing/2014/main" id="{2FC57CFC-2285-450B-9205-02A11319C5E8}"/>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5" name="Text Box 189">
          <a:extLst>
            <a:ext uri="{FF2B5EF4-FFF2-40B4-BE49-F238E27FC236}">
              <a16:creationId xmlns:a16="http://schemas.microsoft.com/office/drawing/2014/main" id="{1F50D40C-C4ED-4E3D-9AA5-16299B2E2E8F}"/>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6" name="Text Box 190">
          <a:extLst>
            <a:ext uri="{FF2B5EF4-FFF2-40B4-BE49-F238E27FC236}">
              <a16:creationId xmlns:a16="http://schemas.microsoft.com/office/drawing/2014/main" id="{83E3DAE9-69A8-4E89-9FB6-FD08091B11DB}"/>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7" name="Text Box 191">
          <a:extLst>
            <a:ext uri="{FF2B5EF4-FFF2-40B4-BE49-F238E27FC236}">
              <a16:creationId xmlns:a16="http://schemas.microsoft.com/office/drawing/2014/main" id="{E7ECE9E2-14FE-4962-A8B9-9AC3E26EFF36}"/>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142</xdr:row>
      <xdr:rowOff>0</xdr:rowOff>
    </xdr:from>
    <xdr:to>
      <xdr:col>1</xdr:col>
      <xdr:colOff>352425</xdr:colOff>
      <xdr:row>145</xdr:row>
      <xdr:rowOff>185057</xdr:rowOff>
    </xdr:to>
    <xdr:sp macro="" textlink="">
      <xdr:nvSpPr>
        <xdr:cNvPr id="1938" name="Text Box 192">
          <a:extLst>
            <a:ext uri="{FF2B5EF4-FFF2-40B4-BE49-F238E27FC236}">
              <a16:creationId xmlns:a16="http://schemas.microsoft.com/office/drawing/2014/main" id="{63E52168-CA19-46B3-9019-045030AD8A8D}"/>
            </a:ext>
          </a:extLst>
        </xdr:cNvPr>
        <xdr:cNvSpPr txBox="1">
          <a:spLocks noChangeArrowheads="1"/>
        </xdr:cNvSpPr>
      </xdr:nvSpPr>
      <xdr:spPr bwMode="auto">
        <a:xfrm>
          <a:off x="94107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39" name="Text Box 194">
          <a:extLst>
            <a:ext uri="{FF2B5EF4-FFF2-40B4-BE49-F238E27FC236}">
              <a16:creationId xmlns:a16="http://schemas.microsoft.com/office/drawing/2014/main" id="{8C9C6E35-77C5-41C1-86DC-F2E77BE446BA}"/>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142</xdr:row>
      <xdr:rowOff>0</xdr:rowOff>
    </xdr:from>
    <xdr:to>
      <xdr:col>1</xdr:col>
      <xdr:colOff>295275</xdr:colOff>
      <xdr:row>145</xdr:row>
      <xdr:rowOff>185057</xdr:rowOff>
    </xdr:to>
    <xdr:sp macro="" textlink="">
      <xdr:nvSpPr>
        <xdr:cNvPr id="1940" name="Text Box 195">
          <a:extLst>
            <a:ext uri="{FF2B5EF4-FFF2-40B4-BE49-F238E27FC236}">
              <a16:creationId xmlns:a16="http://schemas.microsoft.com/office/drawing/2014/main" id="{E98C2D41-9537-429A-9940-03364E81CFE9}"/>
            </a:ext>
          </a:extLst>
        </xdr:cNvPr>
        <xdr:cNvSpPr txBox="1">
          <a:spLocks noChangeArrowheads="1"/>
        </xdr:cNvSpPr>
      </xdr:nvSpPr>
      <xdr:spPr bwMode="auto">
        <a:xfrm>
          <a:off x="883920" y="90746580"/>
          <a:ext cx="104775" cy="108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142</xdr:row>
      <xdr:rowOff>0</xdr:rowOff>
    </xdr:from>
    <xdr:to>
      <xdr:col>4</xdr:col>
      <xdr:colOff>304800</xdr:colOff>
      <xdr:row>146</xdr:row>
      <xdr:rowOff>178984</xdr:rowOff>
    </xdr:to>
    <xdr:sp macro="" textlink="">
      <xdr:nvSpPr>
        <xdr:cNvPr id="1941" name="AutoShape 1" descr="blob:file:///a0548825-b932-4707-aeed-cc114561f07c">
          <a:extLst>
            <a:ext uri="{FF2B5EF4-FFF2-40B4-BE49-F238E27FC236}">
              <a16:creationId xmlns:a16="http://schemas.microsoft.com/office/drawing/2014/main" id="{FCF35434-F737-42B3-83F5-1AECE74102B8}"/>
            </a:ext>
          </a:extLst>
        </xdr:cNvPr>
        <xdr:cNvSpPr>
          <a:spLocks noChangeAspect="1" noChangeArrowheads="1"/>
        </xdr:cNvSpPr>
      </xdr:nvSpPr>
      <xdr:spPr>
        <a:xfrm>
          <a:off x="5082540" y="90746580"/>
          <a:ext cx="304800" cy="1306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142</xdr:row>
      <xdr:rowOff>0</xdr:rowOff>
    </xdr:from>
    <xdr:to>
      <xdr:col>4</xdr:col>
      <xdr:colOff>0</xdr:colOff>
      <xdr:row>146</xdr:row>
      <xdr:rowOff>178984</xdr:rowOff>
    </xdr:to>
    <xdr:sp macro="" textlink="">
      <xdr:nvSpPr>
        <xdr:cNvPr id="1942" name="AutoShape 1" descr="blob:file:///a0548825-b932-4707-aeed-cc114561f07c">
          <a:extLst>
            <a:ext uri="{FF2B5EF4-FFF2-40B4-BE49-F238E27FC236}">
              <a16:creationId xmlns:a16="http://schemas.microsoft.com/office/drawing/2014/main" id="{61B0020F-914A-47AC-B9D2-A2C947546F15}"/>
            </a:ext>
          </a:extLst>
        </xdr:cNvPr>
        <xdr:cNvSpPr>
          <a:spLocks noChangeAspect="1" noChangeArrowheads="1"/>
        </xdr:cNvSpPr>
      </xdr:nvSpPr>
      <xdr:spPr>
        <a:xfrm>
          <a:off x="5082540" y="90746580"/>
          <a:ext cx="0" cy="1306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37</xdr:row>
      <xdr:rowOff>218426</xdr:rowOff>
    </xdr:to>
    <xdr:sp macro="" textlink="">
      <xdr:nvSpPr>
        <xdr:cNvPr id="1943"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16205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0</xdr:colOff>
      <xdr:row>37</xdr:row>
      <xdr:rowOff>218426</xdr:rowOff>
    </xdr:to>
    <xdr:sp macro="" textlink="">
      <xdr:nvSpPr>
        <xdr:cNvPr id="1944"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0" cy="16205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37</xdr:row>
      <xdr:rowOff>521214</xdr:rowOff>
    </xdr:to>
    <xdr:sp macro="" textlink="">
      <xdr:nvSpPr>
        <xdr:cNvPr id="1945"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1923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37</xdr:row>
      <xdr:rowOff>358416</xdr:rowOff>
    </xdr:to>
    <xdr:sp macro="" textlink="">
      <xdr:nvSpPr>
        <xdr:cNvPr id="1946"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17604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0</xdr:colOff>
      <xdr:row>37</xdr:row>
      <xdr:rowOff>358416</xdr:rowOff>
    </xdr:to>
    <xdr:sp macro="" textlink="">
      <xdr:nvSpPr>
        <xdr:cNvPr id="1947"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0" cy="17604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35</xdr:row>
      <xdr:rowOff>0</xdr:rowOff>
    </xdr:from>
    <xdr:to>
      <xdr:col>4</xdr:col>
      <xdr:colOff>304800</xdr:colOff>
      <xdr:row>38</xdr:row>
      <xdr:rowOff>513542</xdr:rowOff>
    </xdr:to>
    <xdr:sp macro="" textlink="">
      <xdr:nvSpPr>
        <xdr:cNvPr id="1948"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19591020"/>
          <a:ext cx="304800" cy="2616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73</xdr:row>
      <xdr:rowOff>0</xdr:rowOff>
    </xdr:from>
    <xdr:to>
      <xdr:col>4</xdr:col>
      <xdr:colOff>304800</xdr:colOff>
      <xdr:row>75</xdr:row>
      <xdr:rowOff>681995</xdr:rowOff>
    </xdr:to>
    <xdr:sp macro="" textlink="">
      <xdr:nvSpPr>
        <xdr:cNvPr id="1949"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45864780"/>
          <a:ext cx="304800" cy="1535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73</xdr:row>
      <xdr:rowOff>0</xdr:rowOff>
    </xdr:from>
    <xdr:to>
      <xdr:col>4</xdr:col>
      <xdr:colOff>0</xdr:colOff>
      <xdr:row>75</xdr:row>
      <xdr:rowOff>681995</xdr:rowOff>
    </xdr:to>
    <xdr:sp macro="" textlink="">
      <xdr:nvSpPr>
        <xdr:cNvPr id="1950" name="AutoShape 1" descr="blob:file:///a0548825-b932-4707-aeed-cc114561f07c">
          <a:extLst>
            <a:ext uri="{FF2B5EF4-FFF2-40B4-BE49-F238E27FC236}">
              <a16:creationId xmlns:a16="http://schemas.microsoft.com/office/drawing/2014/main" id="{00000000-0008-0000-0200-00000D040000}"/>
            </a:ext>
          </a:extLst>
        </xdr:cNvPr>
        <xdr:cNvSpPr>
          <a:spLocks noChangeAspect="1" noChangeArrowheads="1"/>
        </xdr:cNvSpPr>
      </xdr:nvSpPr>
      <xdr:spPr>
        <a:xfrm>
          <a:off x="5082540" y="45864780"/>
          <a:ext cx="0" cy="1535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51" name="Text Box 2"/>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2" name="Text Box 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3" name="Text Box 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4" name="Text Box 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55" name="Text Box 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56" name="Text Box 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57" name="Text Box 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8" name="Text Box 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59" name="Text Box 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0" name="Text Box 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1" name="Text Box 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2" name="Text Box 1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3" name="Text Box 1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64" name="Text Box 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65" name="Text Box 1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66" name="Text Box 1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67" name="Text Box 1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68" name="Text Box 1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69" name="Text Box 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0" name="Text Box 2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1" name="Text Box 2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72" name="Text Box 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73" name="Text Box 2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74" name="Text Box 2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5" name="Text Box 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6" name="Text Box 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7" name="Text Box 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8" name="Text Box 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79" name="Text Box 3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0" name="Text Box 3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1" name="Text Box 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2" name="Text Box 3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3" name="Text Box 3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4" name="Text Box 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5" name="Text Box 3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86" name="Text Box 3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7" name="Text Box 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8" name="Text Box 3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89" name="Text Box 4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0" name="Text Box 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1" name="Text Box 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2" name="Text Box 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3" name="Text Box 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4" name="Text Box 4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1995" name="Text Box 4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96" name="Text Box 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97" name="Text Box 4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1998" name="Text Box 4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1999" name="Text Box 5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00" name="Text Box 51"/>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1" name="Text Box 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2" name="Text Box 5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3" name="Text Box 5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04" name="Text Box 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05" name="Text Box 5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06" name="Text Box 5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7" name="Text Box 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8" name="Text Box 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09" name="Text Box 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0" name="Text Box 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1" name="Text Box 6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2" name="Text Box 6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13" name="Text Box 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14" name="Text Box 6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15" name="Text Box 6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16" name="Text Box 6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17" name="Text Box 6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8" name="Text Box 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19" name="Text Box 7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0" name="Text Box 7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21" name="Text Box 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22" name="Text Box 7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23" name="Text Box 7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4" name="Text Box 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5" name="Text Box 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6" name="Text Box 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7" name="Text Box 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8" name="Text Box 7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29" name="Text Box 8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0" name="Text Box 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1" name="Text Box 8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2" name="Text Box 8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3" name="Text Box 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4" name="Text Box 8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5" name="Text Box 8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6" name="Text Box 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7" name="Text Box 8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38" name="Text Box 8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39" name="Text Box 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0" name="Text Box 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1" name="Text Box 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2" name="Text Box 9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3" name="Text Box 9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44" name="Text Box 9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45" name="Text Box 9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46" name="Text Box 9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47" name="Text Box 9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48" name="Text Box 9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49" name="Text Box 10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0" name="Text Box 10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1" name="Text Box 10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2" name="Text Box 10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53" name="Text Box 10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54" name="Text Box 10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55" name="Text Box 10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6" name="Text Box 10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7" name="Text Box 10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8" name="Text Box 10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59" name="Text Box 1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0" name="Text Box 1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1" name="Text Box 1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62" name="Text Box 11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63" name="Text Box 11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64" name="Text Box 1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65" name="Text Box 11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66" name="Text Box 11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7" name="Text Box 11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8" name="Text Box 11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69" name="Text Box 1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0" name="Text Box 12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1" name="Text Box 12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2" name="Text Box 1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3" name="Text Box 12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4" name="Text Box 12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5" name="Text Box 1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6" name="Text Box 1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7" name="Text Box 1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78" name="Text Box 1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79" name="Text Box 13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0" name="Text Box 13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1" name="Text Box 1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2" name="Text Box 13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3" name="Text Box 13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4" name="Text Box 1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5" name="Text Box 13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6" name="Text Box 13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87" name="Text Box 1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8" name="Text Box 13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89" name="Text Box 14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0" name="Text Box 1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1" name="Text Box 1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2" name="Text Box 1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3" name="Text Box 1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94" name="Text Box 14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95" name="Text Box 14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096" name="Text Box 1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97" name="Text Box 14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098" name="Text Box 14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099" name="Text Box 15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0" name="Text Box 15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1" name="Text Box 1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02" name="Text Box 15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03" name="Text Box 15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04" name="Text Box 1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5" name="Text Box 15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6" name="Text Box 15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7" name="Text Box 1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8" name="Text Box 1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09" name="Text Box 1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0" name="Text Box 1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1" name="Text Box 16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2" name="Text Box 16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3" name="Text Box 1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14" name="Text Box 165"/>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15" name="Text Box 16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6" name="Text Box 16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7" name="Text Box 16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18" name="Text Box 1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19" name="Text Box 17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0" name="Text Box 17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1" name="Text Box 1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2" name="Text Box 17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3" name="Text Box 17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4" name="Text Box 1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5" name="Text Box 1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6" name="Text Box 1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27" name="Text Box 1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8" name="Text Box 17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29" name="Text Box 18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0" name="Text Box 1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1" name="Text Box 18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2" name="Text Box 18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3" name="Text Box 1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4" name="Text Box 18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5" name="Text Box 18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36" name="Text Box 1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7" name="Text Box 18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8" name="Text Box 18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39" name="Text Box 1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0" name="Text Box 1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1" name="Text Box 1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2" name="Text Box 19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3" name="Text Box 19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44" name="Text Box 2"/>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5" name="Text Box 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6" name="Text Box 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47" name="Text Box 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8" name="Text Box 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49" name="Text Box 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0" name="Text Box 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1" name="Text Box 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2" name="Text Box 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3" name="Text Box 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4" name="Text Box 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5" name="Text Box 1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56" name="Text Box 1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7" name="Text Box 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8" name="Text Box 1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59" name="Text Box 1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60" name="Text Box 1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61" name="Text Box 1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2" name="Text Box 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3" name="Text Box 2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4" name="Text Box 2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65" name="Text Box 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66" name="Text Box 2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67" name="Text Box 2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8" name="Text Box 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69" name="Text Box 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0" name="Text Box 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1" name="Text Box 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2" name="Text Box 3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3" name="Text Box 3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74" name="Text Box 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75" name="Text Box 3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76" name="Text Box 3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7" name="Text Box 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8" name="Text Box 3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79" name="Text Box 3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0" name="Text Box 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1" name="Text Box 3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2" name="Text Box 4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3" name="Text Box 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4" name="Text Box 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5" name="Text Box 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6" name="Text Box 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7" name="Text Box 4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88" name="Text Box 4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89" name="Text Box 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0" name="Text Box 4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1" name="Text Box 4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92" name="Text Box 5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193" name="Text Box 51"/>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94" name="Text Box 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95" name="Text Box 5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196" name="Text Box 5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7" name="Text Box 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8" name="Text Box 5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199" name="Text Box 5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0" name="Text Box 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1" name="Text Box 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2" name="Text Box 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3" name="Text Box 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4" name="Text Box 6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05" name="Text Box 6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06" name="Text Box 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07" name="Text Box 6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08" name="Text Box 6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09" name="Text Box 6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10" name="Text Box 6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1" name="Text Box 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2" name="Text Box 7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3" name="Text Box 7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14" name="Text Box 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15" name="Text Box 7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16" name="Text Box 7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7" name="Text Box 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8" name="Text Box 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19" name="Text Box 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0" name="Text Box 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1" name="Text Box 7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2" name="Text Box 8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3" name="Text Box 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4" name="Text Box 8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5" name="Text Box 8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6" name="Text Box 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7" name="Text Box 8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28" name="Text Box 8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29" name="Text Box 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0" name="Text Box 8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1" name="Text Box 8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2" name="Text Box 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3" name="Text Box 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4" name="Text Box 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5" name="Text Box 9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6" name="Text Box 9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37" name="Text Box 9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8" name="Text Box 9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39" name="Text Box 9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0" name="Text Box 9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41" name="Text Box 9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42" name="Text Box 100"/>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3" name="Text Box 10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4" name="Text Box 10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5" name="Text Box 10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6" name="Text Box 10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7" name="Text Box 10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48" name="Text Box 10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49" name="Text Box 10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0" name="Text Box 10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1" name="Text Box 10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2" name="Text Box 11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3" name="Text Box 11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54" name="Text Box 11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55" name="Text Box 11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56" name="Text Box 11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57" name="Text Box 11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58" name="Text Box 11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59" name="Text Box 117"/>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0" name="Text Box 11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1" name="Text Box 11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2" name="Text Box 12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63" name="Text Box 12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64" name="Text Box 12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65" name="Text Box 12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6" name="Text Box 12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7" name="Text Box 12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8" name="Text Box 12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69" name="Text Box 12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0" name="Text Box 12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1" name="Text Box 12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2" name="Text Box 13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3" name="Text Box 13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4" name="Text Box 13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5" name="Text Box 13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6" name="Text Box 13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77" name="Text Box 13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8" name="Text Box 13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79" name="Text Box 13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0" name="Text Box 138"/>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1" name="Text Box 13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2" name="Text Box 14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3" name="Text Box 14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4" name="Text Box 14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5" name="Text Box 14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86" name="Text Box 14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7" name="Text Box 14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8" name="Text Box 14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89" name="Text Box 14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90" name="Text Box 148"/>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291" name="Text Box 149"/>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2" name="Text Box 15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3" name="Text Box 15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4" name="Text Box 15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95" name="Text Box 15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96" name="Text Box 15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297" name="Text Box 15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8" name="Text Box 15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299" name="Text Box 15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0" name="Text Box 15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1" name="Text Box 15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2" name="Text Box 16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3" name="Text Box 16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04" name="Text Box 16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05" name="Text Box 163"/>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06" name="Text Box 16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307" name="Text Box 165"/>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73</xdr:row>
      <xdr:rowOff>0</xdr:rowOff>
    </xdr:from>
    <xdr:to>
      <xdr:col>1</xdr:col>
      <xdr:colOff>276225</xdr:colOff>
      <xdr:row>75</xdr:row>
      <xdr:rowOff>1102995</xdr:rowOff>
    </xdr:to>
    <xdr:sp macro="" textlink="">
      <xdr:nvSpPr>
        <xdr:cNvPr id="2308" name="Text Box 166"/>
        <xdr:cNvSpPr txBox="1">
          <a:spLocks noChangeArrowheads="1"/>
        </xdr:cNvSpPr>
      </xdr:nvSpPr>
      <xdr:spPr bwMode="auto">
        <a:xfrm>
          <a:off x="893445" y="45864780"/>
          <a:ext cx="76200"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09" name="Text Box 16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0" name="Text Box 16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1" name="Text Box 16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12" name="Text Box 17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13" name="Text Box 17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14" name="Text Box 172"/>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5" name="Text Box 17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6" name="Text Box 17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7" name="Text Box 175"/>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8" name="Text Box 176"/>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19" name="Text Box 177"/>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0" name="Text Box 17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1" name="Text Box 179"/>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2" name="Text Box 180"/>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3" name="Text Box 181"/>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4" name="Text Box 18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5" name="Text Box 183"/>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26" name="Text Box 184"/>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7" name="Text Box 18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8" name="Text Box 186"/>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29" name="Text Box 187"/>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0" name="Text Box 188"/>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1" name="Text Box 189"/>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2" name="Text Box 190"/>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3" name="Text Box 191"/>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73</xdr:row>
      <xdr:rowOff>0</xdr:rowOff>
    </xdr:from>
    <xdr:to>
      <xdr:col>1</xdr:col>
      <xdr:colOff>352425</xdr:colOff>
      <xdr:row>75</xdr:row>
      <xdr:rowOff>1102995</xdr:rowOff>
    </xdr:to>
    <xdr:sp macro="" textlink="">
      <xdr:nvSpPr>
        <xdr:cNvPr id="2334" name="Text Box 192"/>
        <xdr:cNvSpPr txBox="1">
          <a:spLocks noChangeArrowheads="1"/>
        </xdr:cNvSpPr>
      </xdr:nvSpPr>
      <xdr:spPr bwMode="auto">
        <a:xfrm>
          <a:off x="94107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35" name="Text Box 194"/>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73</xdr:row>
      <xdr:rowOff>0</xdr:rowOff>
    </xdr:from>
    <xdr:to>
      <xdr:col>1</xdr:col>
      <xdr:colOff>295275</xdr:colOff>
      <xdr:row>75</xdr:row>
      <xdr:rowOff>1102995</xdr:rowOff>
    </xdr:to>
    <xdr:sp macro="" textlink="">
      <xdr:nvSpPr>
        <xdr:cNvPr id="2336" name="Text Box 195"/>
        <xdr:cNvSpPr txBox="1">
          <a:spLocks noChangeArrowheads="1"/>
        </xdr:cNvSpPr>
      </xdr:nvSpPr>
      <xdr:spPr bwMode="auto">
        <a:xfrm>
          <a:off x="883920" y="45864780"/>
          <a:ext cx="104775" cy="1956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37" name="Text Box 2"/>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38" name="Text Box 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39" name="Text Box 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0" name="Text Box 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41" name="Text Box 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42" name="Text Box 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43" name="Text Box 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4" name="Text Box 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5" name="Text Box 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6" name="Text Box 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7" name="Text Box 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8" name="Text Box 1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49" name="Text Box 1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0" name="Text Box 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1" name="Text Box 1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2" name="Text Box 1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53" name="Text Box 1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54" name="Text Box 1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55" name="Text Box 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56" name="Text Box 2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57" name="Text Box 2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8" name="Text Box 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59" name="Text Box 2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0" name="Text Box 2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1" name="Text Box 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2" name="Text Box 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3" name="Text Box 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4" name="Text Box 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5" name="Text Box 3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66" name="Text Box 3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7" name="Text Box 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8" name="Text Box 3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69" name="Text Box 3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0" name="Text Box 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1" name="Text Box 3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2" name="Text Box 3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73" name="Text Box 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74" name="Text Box 3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75" name="Text Box 4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6" name="Text Box 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7" name="Text Box 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8" name="Text Box 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79" name="Text Box 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0" name="Text Box 4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1" name="Text Box 4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82" name="Text Box 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83" name="Text Box 4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84" name="Text Box 4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85" name="Text Box 5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386" name="Text Box 51"/>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7" name="Text Box 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8" name="Text Box 5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89" name="Text Box 5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0" name="Text Box 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1" name="Text Box 5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2" name="Text Box 5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3" name="Text Box 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4" name="Text Box 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5" name="Text Box 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6" name="Text Box 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7" name="Text Box 6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398" name="Text Box 6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399" name="Text Box 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0" name="Text Box 6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1" name="Text Box 6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02" name="Text Box 6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03" name="Text Box 6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04" name="Text Box 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05" name="Text Box 7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06" name="Text Box 7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7" name="Text Box 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8" name="Text Box 7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09" name="Text Box 7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0" name="Text Box 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1" name="Text Box 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2" name="Text Box 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3" name="Text Box 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4" name="Text Box 7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5" name="Text Box 8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16" name="Text Box 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17" name="Text Box 8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18" name="Text Box 8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19" name="Text Box 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0" name="Text Box 8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1" name="Text Box 8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22" name="Text Box 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23" name="Text Box 8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24" name="Text Box 8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5" name="Text Box 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6" name="Text Box 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7" name="Text Box 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8" name="Text Box 9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29" name="Text Box 9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0" name="Text Box 9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1" name="Text Box 9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2" name="Text Box 9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3" name="Text Box 9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34" name="Text Box 9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35" name="Text Box 10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6" name="Text Box 10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7" name="Text Box 10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38" name="Text Box 10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39" name="Text Box 10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0" name="Text Box 10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1" name="Text Box 10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2" name="Text Box 10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3" name="Text Box 10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4" name="Text Box 10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5" name="Text Box 1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6" name="Text Box 1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47" name="Text Box 1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8" name="Text Box 11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49" name="Text Box 11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0" name="Text Box 1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51" name="Text Box 11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52" name="Text Box 11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3" name="Text Box 11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4" name="Text Box 11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5" name="Text Box 1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6" name="Text Box 12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7" name="Text Box 12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58" name="Text Box 1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59" name="Text Box 12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0" name="Text Box 12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1" name="Text Box 1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2" name="Text Box 1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3" name="Text Box 1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4" name="Text Box 1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65" name="Text Box 13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66" name="Text Box 13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67" name="Text Box 1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8" name="Text Box 13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69" name="Text Box 13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0" name="Text Box 1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71" name="Text Box 13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72" name="Text Box 13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73" name="Text Box 1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4" name="Text Box 13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5" name="Text Box 14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6" name="Text Box 1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7" name="Text Box 1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8" name="Text Box 1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79" name="Text Box 1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0" name="Text Box 14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1" name="Text Box 14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2" name="Text Box 1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83" name="Text Box 14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484" name="Text Box 14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85" name="Text Box 15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86" name="Text Box 15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87" name="Text Box 1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8" name="Text Box 15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89" name="Text Box 15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0" name="Text Box 1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1" name="Text Box 15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2" name="Text Box 15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3" name="Text Box 1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4" name="Text Box 1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5" name="Text Box 1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496" name="Text Box 1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7" name="Text Box 16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8" name="Text Box 16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499" name="Text Box 1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00" name="Text Box 165"/>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01" name="Text Box 16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2" name="Text Box 16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3" name="Text Box 16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4" name="Text Box 1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05" name="Text Box 17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06" name="Text Box 17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07" name="Text Box 1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8" name="Text Box 17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09" name="Text Box 17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0" name="Text Box 1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1" name="Text Box 1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2" name="Text Box 1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3" name="Text Box 1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14" name="Text Box 17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15" name="Text Box 18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16" name="Text Box 1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7" name="Text Box 18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8" name="Text Box 18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19" name="Text Box 1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0" name="Text Box 18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1" name="Text Box 18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2" name="Text Box 1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3" name="Text Box 18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4" name="Text Box 18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5" name="Text Box 1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6" name="Text Box 1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27" name="Text Box 1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8" name="Text Box 19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29" name="Text Box 19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30" name="Text Box 2"/>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1" name="Text Box 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2" name="Text Box 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3" name="Text Box 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34" name="Text Box 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35" name="Text Box 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36" name="Text Box 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7" name="Text Box 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8" name="Text Box 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39" name="Text Box 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0" name="Text Box 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1" name="Text Box 1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2" name="Text Box 1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43" name="Text Box 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44" name="Text Box 1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45" name="Text Box 1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46" name="Text Box 1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47" name="Text Box 1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8" name="Text Box 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49" name="Text Box 2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0" name="Text Box 2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51" name="Text Box 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52" name="Text Box 2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53" name="Text Box 2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4" name="Text Box 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5" name="Text Box 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6" name="Text Box 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7" name="Text Box 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8" name="Text Box 3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59" name="Text Box 3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0" name="Text Box 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1" name="Text Box 3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2" name="Text Box 3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3" name="Text Box 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4" name="Text Box 3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5" name="Text Box 3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6" name="Text Box 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7" name="Text Box 3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68" name="Text Box 4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69" name="Text Box 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0" name="Text Box 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1" name="Text Box 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2" name="Text Box 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3" name="Text Box 4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74" name="Text Box 4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75" name="Text Box 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76" name="Text Box 4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77" name="Text Box 4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78" name="Text Box 5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79" name="Text Box 51"/>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0" name="Text Box 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1" name="Text Box 5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2" name="Text Box 5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83" name="Text Box 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84" name="Text Box 5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85" name="Text Box 5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6" name="Text Box 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7" name="Text Box 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8" name="Text Box 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89" name="Text Box 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0" name="Text Box 6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1" name="Text Box 6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92" name="Text Box 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93" name="Text Box 6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594" name="Text Box 6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95" name="Text Box 6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596" name="Text Box 6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7" name="Text Box 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8" name="Text Box 7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599" name="Text Box 7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0" name="Text Box 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1" name="Text Box 7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2" name="Text Box 7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3" name="Text Box 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4" name="Text Box 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5" name="Text Box 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6" name="Text Box 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7" name="Text Box 7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08" name="Text Box 8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09" name="Text Box 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0" name="Text Box 8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1" name="Text Box 8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2" name="Text Box 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3" name="Text Box 8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4" name="Text Box 8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5" name="Text Box 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6" name="Text Box 8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17" name="Text Box 8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8" name="Text Box 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19" name="Text Box 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0" name="Text Box 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1" name="Text Box 9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2" name="Text Box 9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3" name="Text Box 9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24" name="Text Box 9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25" name="Text Box 9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26" name="Text Box 9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27" name="Text Box 9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28" name="Text Box 100"/>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29" name="Text Box 10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0" name="Text Box 10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1" name="Text Box 10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32" name="Text Box 10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33" name="Text Box 10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34" name="Text Box 10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5" name="Text Box 10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6" name="Text Box 10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7" name="Text Box 10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8" name="Text Box 11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39" name="Text Box 11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0" name="Text Box 11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1" name="Text Box 11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2" name="Text Box 11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3" name="Text Box 11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44" name="Text Box 11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45" name="Text Box 117"/>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6" name="Text Box 11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7" name="Text Box 11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48" name="Text Box 12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49" name="Text Box 12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0" name="Text Box 12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1" name="Text Box 12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2" name="Text Box 12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3" name="Text Box 12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4" name="Text Box 12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5" name="Text Box 12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6" name="Text Box 12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57" name="Text Box 12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8" name="Text Box 13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59" name="Text Box 13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0" name="Text Box 13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1" name="Text Box 13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2" name="Text Box 13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3" name="Text Box 13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4" name="Text Box 13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5" name="Text Box 13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66" name="Text Box 138"/>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7" name="Text Box 13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8" name="Text Box 14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69" name="Text Box 14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0" name="Text Box 14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1" name="Text Box 14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2" name="Text Box 14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73" name="Text Box 14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74" name="Text Box 14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75" name="Text Box 14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76" name="Text Box 148"/>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77" name="Text Box 149"/>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8" name="Text Box 15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79" name="Text Box 15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0" name="Text Box 15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81" name="Text Box 15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82" name="Text Box 15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83" name="Text Box 15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4" name="Text Box 15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5" name="Text Box 15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6" name="Text Box 15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7" name="Text Box 15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8" name="Text Box 16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89" name="Text Box 16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0" name="Text Box 16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1" name="Text Box 163"/>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2" name="Text Box 16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93" name="Text Box 165"/>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200025</xdr:colOff>
      <xdr:row>124</xdr:row>
      <xdr:rowOff>0</xdr:rowOff>
    </xdr:from>
    <xdr:to>
      <xdr:col>1</xdr:col>
      <xdr:colOff>276225</xdr:colOff>
      <xdr:row>125</xdr:row>
      <xdr:rowOff>114935</xdr:rowOff>
    </xdr:to>
    <xdr:sp macro="" textlink="">
      <xdr:nvSpPr>
        <xdr:cNvPr id="2694" name="Text Box 166"/>
        <xdr:cNvSpPr txBox="1">
          <a:spLocks noChangeArrowheads="1"/>
        </xdr:cNvSpPr>
      </xdr:nvSpPr>
      <xdr:spPr bwMode="auto">
        <a:xfrm>
          <a:off x="893445" y="80596740"/>
          <a:ext cx="76200"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95" name="Text Box 16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96" name="Text Box 16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697" name="Text Box 16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8" name="Text Box 17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699" name="Text Box 17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0" name="Text Box 172"/>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1" name="Text Box 17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2" name="Text Box 17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3" name="Text Box 175"/>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4" name="Text Box 176"/>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5" name="Text Box 177"/>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06" name="Text Box 17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7" name="Text Box 179"/>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8" name="Text Box 180"/>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09" name="Text Box 181"/>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0" name="Text Box 18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1" name="Text Box 183"/>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2" name="Text Box 184"/>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13" name="Text Box 18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14" name="Text Box 186"/>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15" name="Text Box 187"/>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6" name="Text Box 188"/>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7" name="Text Box 189"/>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8" name="Text Box 190"/>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19" name="Text Box 191"/>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247650</xdr:colOff>
      <xdr:row>124</xdr:row>
      <xdr:rowOff>0</xdr:rowOff>
    </xdr:from>
    <xdr:to>
      <xdr:col>1</xdr:col>
      <xdr:colOff>352425</xdr:colOff>
      <xdr:row>125</xdr:row>
      <xdr:rowOff>114935</xdr:rowOff>
    </xdr:to>
    <xdr:sp macro="" textlink="">
      <xdr:nvSpPr>
        <xdr:cNvPr id="2720" name="Text Box 192"/>
        <xdr:cNvSpPr txBox="1">
          <a:spLocks noChangeArrowheads="1"/>
        </xdr:cNvSpPr>
      </xdr:nvSpPr>
      <xdr:spPr bwMode="auto">
        <a:xfrm>
          <a:off x="94107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21" name="Text Box 194"/>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190500</xdr:colOff>
      <xdr:row>124</xdr:row>
      <xdr:rowOff>0</xdr:rowOff>
    </xdr:from>
    <xdr:to>
      <xdr:col>1</xdr:col>
      <xdr:colOff>295275</xdr:colOff>
      <xdr:row>125</xdr:row>
      <xdr:rowOff>114935</xdr:rowOff>
    </xdr:to>
    <xdr:sp macro="" textlink="">
      <xdr:nvSpPr>
        <xdr:cNvPr id="2722" name="Text Box 195"/>
        <xdr:cNvSpPr txBox="1">
          <a:spLocks noChangeArrowheads="1"/>
        </xdr:cNvSpPr>
      </xdr:nvSpPr>
      <xdr:spPr bwMode="auto">
        <a:xfrm>
          <a:off x="883920" y="80596740"/>
          <a:ext cx="104775" cy="343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xdr:col>
      <xdr:colOff>200025</xdr:colOff>
      <xdr:row>114</xdr:row>
      <xdr:rowOff>0</xdr:rowOff>
    </xdr:from>
    <xdr:ext cx="76200" cy="423182"/>
    <xdr:sp macro="" textlink="">
      <xdr:nvSpPr>
        <xdr:cNvPr id="2723" name="Text Box 2"/>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24" name="Text Box 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25" name="Text Box 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26" name="Text Box 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27" name="Text Box 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28" name="Text Box 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29" name="Text Box 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0" name="Text Box 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1" name="Text Box 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2" name="Text Box 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3" name="Text Box 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4" name="Text Box 1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35" name="Text Box 1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36" name="Text Box 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37" name="Text Box 1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38" name="Text Box 1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39" name="Text Box 1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40" name="Text Box 1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1" name="Text Box 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2" name="Text Box 2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3" name="Text Box 2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44" name="Text Box 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45" name="Text Box 2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46" name="Text Box 2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7" name="Text Box 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8" name="Text Box 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49" name="Text Box 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0" name="Text Box 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1" name="Text Box 3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2" name="Text Box 3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3" name="Text Box 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4" name="Text Box 3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5" name="Text Box 3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6" name="Text Box 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7" name="Text Box 3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58" name="Text Box 3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59" name="Text Box 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0" name="Text Box 3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1" name="Text Box 4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2" name="Text Box 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3" name="Text Box 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4" name="Text Box 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5" name="Text Box 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6" name="Text Box 4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67" name="Text Box 4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8" name="Text Box 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69" name="Text Box 4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0" name="Text Box 4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71" name="Text Box 5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72" name="Text Box 51"/>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3" name="Text Box 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4" name="Text Box 5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5" name="Text Box 5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6" name="Text Box 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7" name="Text Box 5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78" name="Text Box 5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79" name="Text Box 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0" name="Text Box 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1" name="Text Box 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2" name="Text Box 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3" name="Text Box 6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84" name="Text Box 6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85" name="Text Box 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86" name="Text Box 6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87" name="Text Box 6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88" name="Text Box 6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789" name="Text Box 6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0" name="Text Box 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1" name="Text Box 7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2" name="Text Box 7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93" name="Text Box 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94" name="Text Box 7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795" name="Text Box 7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6" name="Text Box 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7" name="Text Box 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8" name="Text Box 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799" name="Text Box 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0" name="Text Box 7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1" name="Text Box 8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2" name="Text Box 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3" name="Text Box 8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4" name="Text Box 8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5" name="Text Box 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6" name="Text Box 8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07" name="Text Box 8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8" name="Text Box 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09" name="Text Box 8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0" name="Text Box 8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1" name="Text Box 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2" name="Text Box 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3" name="Text Box 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4" name="Text Box 9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5" name="Text Box 9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16" name="Text Box 9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7" name="Text Box 9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8" name="Text Box 9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19" name="Text Box 9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20" name="Text Box 9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21" name="Text Box 10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2" name="Text Box 10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3" name="Text Box 10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4" name="Text Box 10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25" name="Text Box 10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26" name="Text Box 10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27" name="Text Box 10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8" name="Text Box 10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29" name="Text Box 10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0" name="Text Box 10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1" name="Text Box 1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2" name="Text Box 1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3" name="Text Box 1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34" name="Text Box 11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35" name="Text Box 11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36" name="Text Box 1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37" name="Text Box 11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38" name="Text Box 11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39" name="Text Box 11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0" name="Text Box 11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1" name="Text Box 1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42" name="Text Box 12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43" name="Text Box 12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44" name="Text Box 1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5" name="Text Box 12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6" name="Text Box 12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7" name="Text Box 1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8" name="Text Box 1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49" name="Text Box 1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0" name="Text Box 1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1" name="Text Box 13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2" name="Text Box 13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3" name="Text Box 1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4" name="Text Box 13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5" name="Text Box 13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56" name="Text Box 1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7" name="Text Box 13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8" name="Text Box 13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59" name="Text Box 1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0" name="Text Box 13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1" name="Text Box 14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2" name="Text Box 1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3" name="Text Box 1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4" name="Text Box 1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65" name="Text Box 1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66" name="Text Box 14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67" name="Text Box 14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68" name="Text Box 1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69" name="Text Box 14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70" name="Text Box 14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1" name="Text Box 15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2" name="Text Box 15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3" name="Text Box 1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74" name="Text Box 15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75" name="Text Box 15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76" name="Text Box 1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7" name="Text Box 15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8" name="Text Box 15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79" name="Text Box 1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0" name="Text Box 1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1" name="Text Box 1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2" name="Text Box 1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83" name="Text Box 16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84" name="Text Box 16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85" name="Text Box 1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86" name="Text Box 165"/>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887" name="Text Box 16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8" name="Text Box 16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89" name="Text Box 16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0" name="Text Box 1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91" name="Text Box 17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92" name="Text Box 17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893" name="Text Box 1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4" name="Text Box 17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5" name="Text Box 17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6" name="Text Box 1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7" name="Text Box 1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8" name="Text Box 1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899" name="Text Box 1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0" name="Text Box 17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1" name="Text Box 18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2" name="Text Box 1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3" name="Text Box 18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4" name="Text Box 18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5" name="Text Box 1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6" name="Text Box 18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7" name="Text Box 18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08" name="Text Box 1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09" name="Text Box 18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0" name="Text Box 18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1" name="Text Box 1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2" name="Text Box 1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3" name="Text Box 1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14" name="Text Box 19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15" name="Text Box 19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16" name="Text Box 2"/>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7" name="Text Box 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8" name="Text Box 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19" name="Text Box 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0" name="Text Box 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1" name="Text Box 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2" name="Text Box 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3" name="Text Box 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4" name="Text Box 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5" name="Text Box 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6" name="Text Box 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7" name="Text Box 1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28" name="Text Box 1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29" name="Text Box 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0" name="Text Box 1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1" name="Text Box 1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32" name="Text Box 1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33" name="Text Box 1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34" name="Text Box 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35" name="Text Box 2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36" name="Text Box 2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7" name="Text Box 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8" name="Text Box 2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39" name="Text Box 2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0" name="Text Box 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1" name="Text Box 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2" name="Text Box 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3" name="Text Box 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4" name="Text Box 3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5" name="Text Box 3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46" name="Text Box 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47" name="Text Box 3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48" name="Text Box 3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49" name="Text Box 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0" name="Text Box 3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1" name="Text Box 3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52" name="Text Box 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53" name="Text Box 3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54" name="Text Box 4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5" name="Text Box 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6" name="Text Box 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7" name="Text Box 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8" name="Text Box 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59" name="Text Box 4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0" name="Text Box 4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1" name="Text Box 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2" name="Text Box 4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3" name="Text Box 4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64" name="Text Box 5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65" name="Text Box 51"/>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6" name="Text Box 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7" name="Text Box 5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68" name="Text Box 5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69" name="Text Box 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0" name="Text Box 5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1" name="Text Box 5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2" name="Text Box 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3" name="Text Box 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4" name="Text Box 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5" name="Text Box 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6" name="Text Box 6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77" name="Text Box 6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8" name="Text Box 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79" name="Text Box 6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0" name="Text Box 6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81" name="Text Box 6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2982" name="Text Box 6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3" name="Text Box 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4" name="Text Box 7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5" name="Text Box 7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6" name="Text Box 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7" name="Text Box 7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88" name="Text Box 7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89" name="Text Box 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0" name="Text Box 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1" name="Text Box 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2" name="Text Box 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3" name="Text Box 7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4" name="Text Box 8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95" name="Text Box 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96" name="Text Box 8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2997" name="Text Box 8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8" name="Text Box 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2999" name="Text Box 8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0" name="Text Box 8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01" name="Text Box 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02" name="Text Box 8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03" name="Text Box 8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4" name="Text Box 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5" name="Text Box 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6" name="Text Box 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7" name="Text Box 9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8" name="Text Box 9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09" name="Text Box 9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0" name="Text Box 9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1" name="Text Box 9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2" name="Text Box 9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13" name="Text Box 9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14" name="Text Box 100"/>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15" name="Text Box 10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16" name="Text Box 10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17" name="Text Box 10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8" name="Text Box 10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19" name="Text Box 10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0" name="Text Box 10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1" name="Text Box 10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2" name="Text Box 10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3" name="Text Box 10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4" name="Text Box 11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5" name="Text Box 11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26" name="Text Box 11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7" name="Text Box 11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8" name="Text Box 11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29" name="Text Box 11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30" name="Text Box 11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31" name="Text Box 117"/>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2" name="Text Box 11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3" name="Text Box 11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4" name="Text Box 12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35" name="Text Box 12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36" name="Text Box 12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37" name="Text Box 12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8" name="Text Box 12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39" name="Text Box 12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0" name="Text Box 12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1" name="Text Box 12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2" name="Text Box 12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3" name="Text Box 12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44" name="Text Box 13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45" name="Text Box 13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46" name="Text Box 13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7" name="Text Box 13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8" name="Text Box 13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49" name="Text Box 13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0" name="Text Box 13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1" name="Text Box 13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2" name="Text Box 138"/>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3" name="Text Box 13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4" name="Text Box 14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5" name="Text Box 14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6" name="Text Box 14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7" name="Text Box 14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58" name="Text Box 14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59" name="Text Box 14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0" name="Text Box 14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1" name="Text Box 14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62" name="Text Box 148"/>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63" name="Text Box 149"/>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64" name="Text Box 15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65" name="Text Box 15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66" name="Text Box 15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7" name="Text Box 15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8" name="Text Box 15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69" name="Text Box 15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0" name="Text Box 15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1" name="Text Box 15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2" name="Text Box 15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3" name="Text Box 15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4" name="Text Box 16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75" name="Text Box 16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76" name="Text Box 16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77" name="Text Box 163"/>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78" name="Text Box 16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79" name="Text Box 165"/>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114</xdr:row>
      <xdr:rowOff>0</xdr:rowOff>
    </xdr:from>
    <xdr:ext cx="76200" cy="423182"/>
    <xdr:sp macro="" textlink="">
      <xdr:nvSpPr>
        <xdr:cNvPr id="3080" name="Text Box 166"/>
        <xdr:cNvSpPr txBox="1">
          <a:spLocks noChangeArrowheads="1"/>
        </xdr:cNvSpPr>
      </xdr:nvSpPr>
      <xdr:spPr bwMode="auto">
        <a:xfrm>
          <a:off x="893445" y="7591806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1" name="Text Box 16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2" name="Text Box 16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3" name="Text Box 16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84" name="Text Box 17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85" name="Text Box 17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86" name="Text Box 172"/>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7" name="Text Box 17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8" name="Text Box 17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89" name="Text Box 175"/>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0" name="Text Box 176"/>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1" name="Text Box 177"/>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2" name="Text Box 17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3" name="Text Box 179"/>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4" name="Text Box 180"/>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5" name="Text Box 181"/>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6" name="Text Box 18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7" name="Text Box 183"/>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098" name="Text Box 184"/>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099" name="Text Box 18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0" name="Text Box 186"/>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1" name="Text Box 187"/>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2" name="Text Box 188"/>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3" name="Text Box 189"/>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4" name="Text Box 190"/>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5" name="Text Box 191"/>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114</xdr:row>
      <xdr:rowOff>0</xdr:rowOff>
    </xdr:from>
    <xdr:ext cx="104775" cy="423182"/>
    <xdr:sp macro="" textlink="">
      <xdr:nvSpPr>
        <xdr:cNvPr id="3106" name="Text Box 192"/>
        <xdr:cNvSpPr txBox="1">
          <a:spLocks noChangeArrowheads="1"/>
        </xdr:cNvSpPr>
      </xdr:nvSpPr>
      <xdr:spPr bwMode="auto">
        <a:xfrm>
          <a:off x="94107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7" name="Text Box 194"/>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114</xdr:row>
      <xdr:rowOff>0</xdr:rowOff>
    </xdr:from>
    <xdr:ext cx="104775" cy="423182"/>
    <xdr:sp macro="" textlink="">
      <xdr:nvSpPr>
        <xdr:cNvPr id="3108" name="Text Box 195"/>
        <xdr:cNvSpPr txBox="1">
          <a:spLocks noChangeArrowheads="1"/>
        </xdr:cNvSpPr>
      </xdr:nvSpPr>
      <xdr:spPr bwMode="auto">
        <a:xfrm>
          <a:off x="883920" y="7591806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09" name="Text Box 2"/>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0" name="Text Box 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1" name="Text Box 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2" name="Text Box 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13" name="Text Box 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14" name="Text Box 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15" name="Text Box 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6" name="Text Box 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7" name="Text Box 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8" name="Text Box 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19" name="Text Box 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0" name="Text Box 1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1" name="Text Box 1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22" name="Text Box 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23" name="Text Box 1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24" name="Text Box 1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25" name="Text Box 1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26" name="Text Box 1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7" name="Text Box 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8" name="Text Box 2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29" name="Text Box 2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0" name="Text Box 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1" name="Text Box 2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2" name="Text Box 2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3" name="Text Box 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4" name="Text Box 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5" name="Text Box 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6" name="Text Box 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7" name="Text Box 3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38" name="Text Box 3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39" name="Text Box 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0" name="Text Box 3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1" name="Text Box 3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2" name="Text Box 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3" name="Text Box 3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4" name="Text Box 3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5" name="Text Box 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6" name="Text Box 3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47" name="Text Box 4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8" name="Text Box 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49" name="Text Box 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0" name="Text Box 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1" name="Text Box 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2" name="Text Box 4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3" name="Text Box 4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54" name="Text Box 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55" name="Text Box 4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56" name="Text Box 4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57" name="Text Box 5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58" name="Text Box 51"/>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59" name="Text Box 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0" name="Text Box 5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1" name="Text Box 5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62" name="Text Box 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63" name="Text Box 5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64" name="Text Box 5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5" name="Text Box 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6" name="Text Box 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7" name="Text Box 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8" name="Text Box 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69" name="Text Box 6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0" name="Text Box 6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1" name="Text Box 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2" name="Text Box 6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3" name="Text Box 6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74" name="Text Box 6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175" name="Text Box 6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6" name="Text Box 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7" name="Text Box 7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78" name="Text Box 7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79" name="Text Box 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0" name="Text Box 7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1" name="Text Box 7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2" name="Text Box 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3" name="Text Box 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4" name="Text Box 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5" name="Text Box 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6" name="Text Box 7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87" name="Text Box 8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8" name="Text Box 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89" name="Text Box 8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0" name="Text Box 8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1" name="Text Box 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2" name="Text Box 8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3" name="Text Box 8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4" name="Text Box 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5" name="Text Box 8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196" name="Text Box 8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7" name="Text Box 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8" name="Text Box 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199" name="Text Box 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0" name="Text Box 9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1" name="Text Box 9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2" name="Text Box 9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03" name="Text Box 9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04" name="Text Box 9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05" name="Text Box 9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06" name="Text Box 9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07" name="Text Box 10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8" name="Text Box 10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09" name="Text Box 10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0" name="Text Box 10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11" name="Text Box 10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12" name="Text Box 10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13" name="Text Box 10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4" name="Text Box 10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5" name="Text Box 10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6" name="Text Box 10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7" name="Text Box 1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8" name="Text Box 1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19" name="Text Box 1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0" name="Text Box 11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1" name="Text Box 11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2" name="Text Box 1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23" name="Text Box 11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24" name="Text Box 11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25" name="Text Box 11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26" name="Text Box 11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27" name="Text Box 1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8" name="Text Box 12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29" name="Text Box 12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0" name="Text Box 1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1" name="Text Box 12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2" name="Text Box 12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3" name="Text Box 1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4" name="Text Box 1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5" name="Text Box 1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36" name="Text Box 1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7" name="Text Box 13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8" name="Text Box 13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39" name="Text Box 1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0" name="Text Box 13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1" name="Text Box 13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2" name="Text Box 1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43" name="Text Box 13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44" name="Text Box 13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45" name="Text Box 1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6" name="Text Box 13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7" name="Text Box 14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8" name="Text Box 1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49" name="Text Box 1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0" name="Text Box 1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1" name="Text Box 1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52" name="Text Box 14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53" name="Text Box 14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54" name="Text Box 1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55" name="Text Box 14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56" name="Text Box 14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7" name="Text Box 15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8" name="Text Box 15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59" name="Text Box 1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0" name="Text Box 15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1" name="Text Box 15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2" name="Text Box 1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3" name="Text Box 15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4" name="Text Box 15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5" name="Text Box 1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6" name="Text Box 1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7" name="Text Box 1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68" name="Text Box 1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69" name="Text Box 16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0" name="Text Box 16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1" name="Text Box 1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72" name="Text Box 165"/>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273" name="Text Box 16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74" name="Text Box 16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75" name="Text Box 16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76" name="Text Box 1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7" name="Text Box 17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8" name="Text Box 17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79" name="Text Box 1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0" name="Text Box 17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1" name="Text Box 17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2" name="Text Box 1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3" name="Text Box 1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4" name="Text Box 1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5" name="Text Box 1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86" name="Text Box 17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87" name="Text Box 18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88" name="Text Box 1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89" name="Text Box 18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0" name="Text Box 18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1" name="Text Box 1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92" name="Text Box 18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93" name="Text Box 18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294" name="Text Box 1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5" name="Text Box 18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6" name="Text Box 18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7" name="Text Box 1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8" name="Text Box 1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299" name="Text Box 1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0" name="Text Box 19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1" name="Text Box 19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02" name="Text Box 2"/>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3" name="Text Box 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4" name="Text Box 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5" name="Text Box 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6" name="Text Box 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7" name="Text Box 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08" name="Text Box 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09" name="Text Box 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0" name="Text Box 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1" name="Text Box 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2" name="Text Box 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3" name="Text Box 1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14" name="Text Box 1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15" name="Text Box 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16" name="Text Box 1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17" name="Text Box 1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18" name="Text Box 1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19" name="Text Box 1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0" name="Text Box 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1" name="Text Box 2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2" name="Text Box 2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23" name="Text Box 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24" name="Text Box 2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25" name="Text Box 2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6" name="Text Box 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7" name="Text Box 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8" name="Text Box 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29" name="Text Box 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0" name="Text Box 3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1" name="Text Box 3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2" name="Text Box 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3" name="Text Box 3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4" name="Text Box 3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5" name="Text Box 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6" name="Text Box 3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37" name="Text Box 3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8" name="Text Box 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39" name="Text Box 3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0" name="Text Box 4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1" name="Text Box 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2" name="Text Box 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3" name="Text Box 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4" name="Text Box 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5" name="Text Box 4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46" name="Text Box 4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7" name="Text Box 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8" name="Text Box 4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49" name="Text Box 4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50" name="Text Box 5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51" name="Text Box 51"/>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2" name="Text Box 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3" name="Text Box 5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4" name="Text Box 5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55" name="Text Box 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56" name="Text Box 5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57" name="Text Box 5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8" name="Text Box 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59" name="Text Box 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0" name="Text Box 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1" name="Text Box 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2" name="Text Box 6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3" name="Text Box 6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64" name="Text Box 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65" name="Text Box 6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66" name="Text Box 6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67" name="Text Box 6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68" name="Text Box 6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69" name="Text Box 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0" name="Text Box 7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1" name="Text Box 7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72" name="Text Box 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73" name="Text Box 7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74" name="Text Box 7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5" name="Text Box 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6" name="Text Box 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7" name="Text Box 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8" name="Text Box 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79" name="Text Box 7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0" name="Text Box 8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1" name="Text Box 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2" name="Text Box 8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3" name="Text Box 8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4" name="Text Box 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5" name="Text Box 8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86" name="Text Box 8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7" name="Text Box 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8" name="Text Box 8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89" name="Text Box 8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0" name="Text Box 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1" name="Text Box 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2" name="Text Box 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3" name="Text Box 9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4" name="Text Box 9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395" name="Text Box 9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96" name="Text Box 9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97" name="Text Box 9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398" name="Text Box 9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399" name="Text Box 9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00" name="Text Box 100"/>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1" name="Text Box 10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2" name="Text Box 10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3" name="Text Box 10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04" name="Text Box 10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05" name="Text Box 10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06" name="Text Box 10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7" name="Text Box 10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8" name="Text Box 10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09" name="Text Box 10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0" name="Text Box 11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1" name="Text Box 11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2" name="Text Box 11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13" name="Text Box 11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14" name="Text Box 11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15" name="Text Box 11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16" name="Text Box 11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17" name="Text Box 117"/>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8" name="Text Box 11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19" name="Text Box 11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0" name="Text Box 12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21" name="Text Box 12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22" name="Text Box 12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23" name="Text Box 12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4" name="Text Box 12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5" name="Text Box 12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6" name="Text Box 12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7" name="Text Box 12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8" name="Text Box 12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29" name="Text Box 12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0" name="Text Box 13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1" name="Text Box 13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2" name="Text Box 13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3" name="Text Box 13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4" name="Text Box 13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5" name="Text Box 13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6" name="Text Box 13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7" name="Text Box 13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38" name="Text Box 138"/>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39" name="Text Box 13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0" name="Text Box 14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1" name="Text Box 14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2" name="Text Box 14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3" name="Text Box 14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44" name="Text Box 14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45" name="Text Box 14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46" name="Text Box 14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47" name="Text Box 14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48" name="Text Box 148"/>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49" name="Text Box 149"/>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0" name="Text Box 15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1" name="Text Box 15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2" name="Text Box 15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53" name="Text Box 15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54" name="Text Box 15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55" name="Text Box 15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6" name="Text Box 15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7" name="Text Box 15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8" name="Text Box 15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59" name="Text Box 15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0" name="Text Box 16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1" name="Text Box 16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62" name="Text Box 16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63" name="Text Box 163"/>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64" name="Text Box 16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65" name="Text Box 165"/>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200025</xdr:colOff>
      <xdr:row>138</xdr:row>
      <xdr:rowOff>0</xdr:rowOff>
    </xdr:from>
    <xdr:ext cx="76200" cy="423182"/>
    <xdr:sp macro="" textlink="">
      <xdr:nvSpPr>
        <xdr:cNvPr id="3466" name="Text Box 166"/>
        <xdr:cNvSpPr txBox="1">
          <a:spLocks noChangeArrowheads="1"/>
        </xdr:cNvSpPr>
      </xdr:nvSpPr>
      <xdr:spPr bwMode="auto">
        <a:xfrm>
          <a:off x="893445" y="87790020"/>
          <a:ext cx="76200"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7" name="Text Box 16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8" name="Text Box 16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69" name="Text Box 16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0" name="Text Box 17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1" name="Text Box 17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2" name="Text Box 172"/>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3" name="Text Box 17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4" name="Text Box 17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5" name="Text Box 175"/>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6" name="Text Box 176"/>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7" name="Text Box 177"/>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78" name="Text Box 17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79" name="Text Box 179"/>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0" name="Text Box 180"/>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1" name="Text Box 181"/>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2" name="Text Box 18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3" name="Text Box 183"/>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4" name="Text Box 184"/>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5" name="Text Box 18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6" name="Text Box 186"/>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87" name="Text Box 187"/>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8" name="Text Box 188"/>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89" name="Text Box 189"/>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90" name="Text Box 190"/>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91" name="Text Box 191"/>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247650</xdr:colOff>
      <xdr:row>138</xdr:row>
      <xdr:rowOff>0</xdr:rowOff>
    </xdr:from>
    <xdr:ext cx="104775" cy="423182"/>
    <xdr:sp macro="" textlink="">
      <xdr:nvSpPr>
        <xdr:cNvPr id="3492" name="Text Box 192"/>
        <xdr:cNvSpPr txBox="1">
          <a:spLocks noChangeArrowheads="1"/>
        </xdr:cNvSpPr>
      </xdr:nvSpPr>
      <xdr:spPr bwMode="auto">
        <a:xfrm>
          <a:off x="94107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93" name="Text Box 194"/>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xdr:col>
      <xdr:colOff>190500</xdr:colOff>
      <xdr:row>138</xdr:row>
      <xdr:rowOff>0</xdr:rowOff>
    </xdr:from>
    <xdr:ext cx="104775" cy="423182"/>
    <xdr:sp macro="" textlink="">
      <xdr:nvSpPr>
        <xdr:cNvPr id="3494" name="Text Box 195"/>
        <xdr:cNvSpPr txBox="1">
          <a:spLocks noChangeArrowheads="1"/>
        </xdr:cNvSpPr>
      </xdr:nvSpPr>
      <xdr:spPr bwMode="auto">
        <a:xfrm>
          <a:off x="883920" y="87790020"/>
          <a:ext cx="104775" cy="423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wnloads/1.-PL-KHDTC-2022-TRINH-UBND-TINH_06.12-FN-(Kem-NQ)-(1)%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1 CƠ CẤU PA TB"/>
      <sheetName val="PL2 PHÂN BỔ PA TB"/>
      <sheetName val="PL3 ODA"/>
      <sheetName val="PL 4 CHUYEN TIEP"/>
      <sheetName val="PL 5 TRONG DIEM"/>
      <sheetName val="PL6 KCM CẬP NHẬT 02.12 CHỐT"/>
      <sheetName val="PL7 CHƯA PHÂN BỔ"/>
      <sheetName val="PL6 KCM CẬP NHẬT 01.12 gui UB"/>
      <sheetName val="PL6 KCM PA TB (2)"/>
      <sheetName val="PL6 KCM PA TB"/>
      <sheetName val="KCM VP"/>
      <sheetName val="KCM TĐ"/>
      <sheetName val="KCM TH"/>
      <sheetName val="PL6 KCM CẬP NHẬT 01.12"/>
      <sheetName val="KCM QLKT"/>
      <sheetName val=" KCM PA TB ẨN"/>
      <sheetName val="1NGUON 2021-2025"/>
      <sheetName val="PL1 CƠ CÂU PA THẤP"/>
      <sheetName val="PL2 PHÂN BỔ PA THẤP"/>
      <sheetName val="PL6 KCM PA THẤP"/>
      <sheetName val="PL-CV"/>
      <sheetName val="TIEN DAT"/>
      <sheetName val="PL-QĐ"/>
      <sheetName val="1NGUON 2021-2025 (P2)"/>
      <sheetName val="DATA"/>
      <sheetName val="PL3 NỢ XDCB"/>
      <sheetName val="chung"/>
      <sheetName val="2022"/>
      <sheetName val="3PBO HUYEN"/>
      <sheetName val="4DMPL"/>
      <sheetName val="4.1KHCN "/>
      <sheetName val="4.2GDĐT"/>
      <sheetName val="4.3Y TẾ"/>
      <sheetName val="ODAKH NSNN"/>
      <sheetName val="NC07 TH TPCP"/>
      <sheetName val="NC08 TPCP KH"/>
      <sheetName val="NC11 PPP"/>
      <sheetName val="BM18 BC nam DP"/>
      <sheetName val="Quy2THDP"/>
      <sheetName val="Quy2TPCPDP"/>
      <sheetName val="Quy2von khac Dp"/>
      <sheetName val="Sheet1"/>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7">
          <cell r="B7" t="str">
            <v>TỔNG CỘNG</v>
          </cell>
          <cell r="N7">
            <v>6722663.0562222218</v>
          </cell>
          <cell r="O7">
            <v>943034</v>
          </cell>
          <cell r="P7">
            <v>3668059.0762222223</v>
          </cell>
          <cell r="Q7">
            <v>1965207</v>
          </cell>
          <cell r="R7">
            <v>259978</v>
          </cell>
          <cell r="S7">
            <v>939409</v>
          </cell>
          <cell r="T7">
            <v>2156357.21</v>
          </cell>
          <cell r="U7">
            <v>1496696.9</v>
          </cell>
          <cell r="W7">
            <v>737257.40000000014</v>
          </cell>
          <cell r="AA7">
            <v>2687931.6</v>
          </cell>
          <cell r="AB7">
            <v>897414.6</v>
          </cell>
          <cell r="AC7">
            <v>1569170.6</v>
          </cell>
          <cell r="AD7">
            <v>2296822.61</v>
          </cell>
          <cell r="AE7">
            <v>1131898.4100000001</v>
          </cell>
          <cell r="AF7">
            <v>524131.6</v>
          </cell>
          <cell r="AN7" t="e">
            <v>#REF!</v>
          </cell>
        </row>
        <row r="8">
          <cell r="B8" t="str">
            <v>CBĐT</v>
          </cell>
          <cell r="V8">
            <v>5000</v>
          </cell>
          <cell r="W8">
            <v>5000</v>
          </cell>
        </row>
        <row r="9">
          <cell r="B9" t="str">
            <v>Hỗ trợ DN cung cấp hàng hóa DV công ích</v>
          </cell>
          <cell r="V9">
            <v>1000</v>
          </cell>
          <cell r="W9">
            <v>1000</v>
          </cell>
        </row>
        <row r="10">
          <cell r="B10" t="str">
            <v>Hỗ trợ ưu đãi ĐT</v>
          </cell>
          <cell r="V10">
            <v>53750</v>
          </cell>
          <cell r="W10">
            <v>53750</v>
          </cell>
        </row>
        <row r="11">
          <cell r="B11" t="str">
            <v>Nhỏ lẻ</v>
          </cell>
          <cell r="V11">
            <v>10000</v>
          </cell>
          <cell r="W11">
            <v>10000</v>
          </cell>
        </row>
        <row r="12">
          <cell r="B12" t="str">
            <v>Khoa học công nghệ</v>
          </cell>
          <cell r="N12">
            <v>44348.222222222219</v>
          </cell>
          <cell r="O12">
            <v>0</v>
          </cell>
          <cell r="P12">
            <v>41048.222222222219</v>
          </cell>
          <cell r="Q12">
            <v>2797</v>
          </cell>
          <cell r="R12">
            <v>0</v>
          </cell>
          <cell r="S12">
            <v>2797</v>
          </cell>
          <cell r="T12">
            <v>36501</v>
          </cell>
          <cell r="U12">
            <v>33836.6</v>
          </cell>
          <cell r="W12">
            <v>21557.8</v>
          </cell>
          <cell r="AA12">
            <v>24354.799999999999</v>
          </cell>
          <cell r="AB12">
            <v>21557.8</v>
          </cell>
          <cell r="AC12">
            <v>24354.799999999999</v>
          </cell>
          <cell r="AD12">
            <v>51407.4</v>
          </cell>
          <cell r="AE12">
            <v>27185.200000000001</v>
          </cell>
          <cell r="AF12">
            <v>19732</v>
          </cell>
        </row>
        <row r="13">
          <cell r="B13" t="str">
            <v xml:space="preserve">Dự án chuyển tiếp </v>
          </cell>
        </row>
        <row r="14">
          <cell r="B14" t="str">
            <v>Đầu tư nâng cấp, triển khai nhân rộng phần mềm một cửa liên thông và dịch vụ hành chính công tỉnh Quảng Bình (giai đoạn I: 5930 triệu đồng)</v>
          </cell>
          <cell r="E14" t="str">
            <v>1KH-CN</v>
          </cell>
          <cell r="F14" t="str">
            <v>5KCM</v>
          </cell>
          <cell r="G14" t="str">
            <v>Quảng Bình</v>
          </cell>
          <cell r="H14">
            <v>2017</v>
          </cell>
          <cell r="I14" t="str">
            <v>chưa</v>
          </cell>
          <cell r="J14">
            <v>2019</v>
          </cell>
          <cell r="K14" t="str">
            <v>chưa</v>
          </cell>
          <cell r="M14" t="str">
            <v>3438/QĐ-UBND ngày 28/10/2016</v>
          </cell>
          <cell r="N14">
            <v>5930</v>
          </cell>
          <cell r="O14">
            <v>0</v>
          </cell>
          <cell r="P14">
            <v>5930</v>
          </cell>
          <cell r="Q14">
            <v>1400</v>
          </cell>
          <cell r="R14">
            <v>0</v>
          </cell>
          <cell r="S14">
            <v>1400</v>
          </cell>
          <cell r="T14">
            <v>5337</v>
          </cell>
          <cell r="U14">
            <v>3937</v>
          </cell>
          <cell r="V14">
            <v>3937</v>
          </cell>
          <cell r="W14">
            <v>3937</v>
          </cell>
          <cell r="X14">
            <v>100</v>
          </cell>
          <cell r="Z14">
            <v>3937</v>
          </cell>
          <cell r="AA14">
            <v>5337</v>
          </cell>
          <cell r="AB14">
            <v>3937</v>
          </cell>
          <cell r="AC14">
            <v>5337</v>
          </cell>
          <cell r="AD14">
            <v>5337</v>
          </cell>
          <cell r="AE14">
            <v>0</v>
          </cell>
          <cell r="AN14" t="str">
            <v>Cập nhật số QĐ</v>
          </cell>
          <cell r="AU14" t="str">
            <v>Sở Thông tin và Truyền thông</v>
          </cell>
        </row>
        <row r="15">
          <cell r="B15" t="str">
            <v>Đầu tư mua sắm hệ thống lưu trữ và khai thác chương trình đài phát thanh và truyền hình Quảng Bình</v>
          </cell>
          <cell r="E15" t="str">
            <v>1KH-CN</v>
          </cell>
          <cell r="F15" t="str">
            <v>5KCM</v>
          </cell>
          <cell r="G15" t="str">
            <v>Đồng Hới</v>
          </cell>
          <cell r="H15">
            <v>2017</v>
          </cell>
          <cell r="I15" t="str">
            <v>chưa</v>
          </cell>
          <cell r="J15">
            <v>2019</v>
          </cell>
          <cell r="K15" t="str">
            <v>chưa</v>
          </cell>
          <cell r="M15" t="str">
            <v>3437/QĐ-UBND ngày 28/10/2016</v>
          </cell>
          <cell r="N15">
            <v>5527</v>
          </cell>
          <cell r="O15">
            <v>0</v>
          </cell>
          <cell r="P15">
            <v>5527</v>
          </cell>
          <cell r="Q15">
            <v>1207</v>
          </cell>
          <cell r="R15">
            <v>0</v>
          </cell>
          <cell r="S15">
            <v>1207</v>
          </cell>
          <cell r="T15">
            <v>4974</v>
          </cell>
          <cell r="U15">
            <v>3767</v>
          </cell>
          <cell r="V15">
            <v>3767</v>
          </cell>
          <cell r="W15">
            <v>3767</v>
          </cell>
          <cell r="X15">
            <v>100</v>
          </cell>
          <cell r="Z15">
            <v>3767</v>
          </cell>
          <cell r="AA15">
            <v>4974</v>
          </cell>
          <cell r="AB15">
            <v>3767</v>
          </cell>
          <cell r="AC15">
            <v>4974</v>
          </cell>
          <cell r="AD15">
            <v>4974</v>
          </cell>
          <cell r="AE15">
            <v>0</v>
          </cell>
          <cell r="AN15" t="str">
            <v>Cập nhật số QĐ</v>
          </cell>
          <cell r="AU15" t="str">
            <v>Đài phát thanh và truyền hình Quảng Bình</v>
          </cell>
        </row>
        <row r="16">
          <cell r="B16" t="str">
            <v>Dự án khởi công mới 2018</v>
          </cell>
          <cell r="V16">
            <v>0</v>
          </cell>
          <cell r="Z16">
            <v>0</v>
          </cell>
          <cell r="AA16">
            <v>0</v>
          </cell>
          <cell r="AB16">
            <v>0</v>
          </cell>
          <cell r="AC16">
            <v>0</v>
          </cell>
          <cell r="AD16">
            <v>0</v>
          </cell>
          <cell r="AE16">
            <v>0</v>
          </cell>
        </row>
        <row r="17">
          <cell r="B17" t="str">
            <v>Đầu tư xây dựng cơ sở thực nghiệm nghiên cứu, sản xuất và phát triển các sản phẩm nấm ăn và nấm dược liệu</v>
          </cell>
          <cell r="E17" t="str">
            <v>1KH-CN</v>
          </cell>
          <cell r="F17" t="str">
            <v>5KCM</v>
          </cell>
          <cell r="G17" t="str">
            <v>Quảng Bình</v>
          </cell>
          <cell r="H17">
            <v>2018</v>
          </cell>
          <cell r="I17" t="str">
            <v>chưa</v>
          </cell>
          <cell r="J17">
            <v>2020</v>
          </cell>
          <cell r="K17" t="str">
            <v>chưa</v>
          </cell>
          <cell r="M17" t="str">
            <v>3849/QĐ-UBND ngày 30/10/2017</v>
          </cell>
          <cell r="N17">
            <v>3150</v>
          </cell>
          <cell r="O17">
            <v>0</v>
          </cell>
          <cell r="P17">
            <v>3150</v>
          </cell>
          <cell r="Q17">
            <v>40</v>
          </cell>
          <cell r="R17">
            <v>0</v>
          </cell>
          <cell r="S17">
            <v>40</v>
          </cell>
          <cell r="T17">
            <v>2835</v>
          </cell>
          <cell r="U17">
            <v>2835</v>
          </cell>
          <cell r="V17">
            <v>1417.5</v>
          </cell>
          <cell r="W17">
            <v>1417.5</v>
          </cell>
          <cell r="X17">
            <v>50</v>
          </cell>
          <cell r="Z17">
            <v>1417.5</v>
          </cell>
          <cell r="AA17">
            <v>1457.5</v>
          </cell>
          <cell r="AB17">
            <v>1417.5</v>
          </cell>
          <cell r="AC17">
            <v>1457.5</v>
          </cell>
          <cell r="AD17">
            <v>2835</v>
          </cell>
          <cell r="AE17">
            <v>1417.5</v>
          </cell>
          <cell r="AF17">
            <v>1417.5</v>
          </cell>
          <cell r="AG17">
            <v>100</v>
          </cell>
          <cell r="AI17">
            <v>1417.5</v>
          </cell>
          <cell r="AJ17">
            <v>2875</v>
          </cell>
          <cell r="AK17">
            <v>2875</v>
          </cell>
          <cell r="AL17">
            <v>2835</v>
          </cell>
          <cell r="AM17">
            <v>0</v>
          </cell>
          <cell r="AU17" t="str">
            <v>Trung tâm ứng dụng và thống kê khoa học và công nghệ</v>
          </cell>
        </row>
        <row r="18">
          <cell r="B18" t="str">
            <v>Nâng cấp hệ thống công nghệ thông tin phục vụ công tác chỉ đạo điều hành huyện ủy Quảng Ninh</v>
          </cell>
          <cell r="E18" t="str">
            <v>1KH-CN</v>
          </cell>
          <cell r="F18" t="str">
            <v>5KCM</v>
          </cell>
          <cell r="G18" t="str">
            <v>Quảng Ninh</v>
          </cell>
          <cell r="H18">
            <v>2018</v>
          </cell>
          <cell r="I18" t="str">
            <v>chưa</v>
          </cell>
          <cell r="J18">
            <v>2020</v>
          </cell>
          <cell r="K18" t="str">
            <v>chưa</v>
          </cell>
          <cell r="M18" t="str">
            <v>3932/QĐ-UBND ngày 30/10/2017</v>
          </cell>
          <cell r="N18">
            <v>1750</v>
          </cell>
          <cell r="O18">
            <v>0</v>
          </cell>
          <cell r="P18">
            <v>1750</v>
          </cell>
          <cell r="Q18">
            <v>30</v>
          </cell>
          <cell r="R18">
            <v>0</v>
          </cell>
          <cell r="S18">
            <v>30</v>
          </cell>
          <cell r="T18">
            <v>1575</v>
          </cell>
          <cell r="U18">
            <v>1575</v>
          </cell>
          <cell r="V18">
            <v>1575</v>
          </cell>
          <cell r="W18">
            <v>1575</v>
          </cell>
          <cell r="X18">
            <v>100</v>
          </cell>
          <cell r="Z18">
            <v>1575</v>
          </cell>
          <cell r="AA18">
            <v>1605</v>
          </cell>
          <cell r="AB18">
            <v>1575</v>
          </cell>
          <cell r="AC18">
            <v>1605</v>
          </cell>
          <cell r="AD18">
            <v>1575</v>
          </cell>
          <cell r="AE18">
            <v>0</v>
          </cell>
          <cell r="AN18" t="str">
            <v>Cập nhật số QĐ</v>
          </cell>
          <cell r="AU18" t="str">
            <v>Văn phòng Huyện ủy Quảng Ninh</v>
          </cell>
        </row>
        <row r="19">
          <cell r="B19" t="str">
            <v>Hệ thống thông tin kinh tế, xã hội tỉnh Quảng Bình</v>
          </cell>
          <cell r="E19" t="str">
            <v>1KH-CN</v>
          </cell>
          <cell r="F19" t="str">
            <v>5KCM</v>
          </cell>
          <cell r="G19" t="str">
            <v>Đồng Hới</v>
          </cell>
          <cell r="H19">
            <v>2018</v>
          </cell>
          <cell r="I19" t="str">
            <v>chưa</v>
          </cell>
          <cell r="J19">
            <v>2020</v>
          </cell>
          <cell r="K19" t="str">
            <v>chưa</v>
          </cell>
          <cell r="M19" t="str">
            <v>3848/QĐ-UBND ngày 30/10/2017</v>
          </cell>
          <cell r="N19">
            <v>2822</v>
          </cell>
          <cell r="O19">
            <v>0</v>
          </cell>
          <cell r="P19">
            <v>2822</v>
          </cell>
          <cell r="Q19">
            <v>0</v>
          </cell>
          <cell r="R19">
            <v>0</v>
          </cell>
          <cell r="S19">
            <v>0</v>
          </cell>
          <cell r="T19">
            <v>2540</v>
          </cell>
          <cell r="U19">
            <v>2540</v>
          </cell>
          <cell r="V19">
            <v>1270</v>
          </cell>
          <cell r="W19">
            <v>1270</v>
          </cell>
          <cell r="X19">
            <v>50</v>
          </cell>
          <cell r="Z19">
            <v>1270</v>
          </cell>
          <cell r="AA19">
            <v>1270</v>
          </cell>
          <cell r="AB19">
            <v>1270</v>
          </cell>
          <cell r="AC19">
            <v>1270</v>
          </cell>
          <cell r="AD19">
            <v>2540</v>
          </cell>
          <cell r="AE19">
            <v>1270</v>
          </cell>
          <cell r="AF19">
            <v>1270</v>
          </cell>
          <cell r="AG19">
            <v>100</v>
          </cell>
          <cell r="AI19">
            <v>1270</v>
          </cell>
          <cell r="AJ19">
            <v>2540</v>
          </cell>
          <cell r="AK19">
            <v>2540</v>
          </cell>
          <cell r="AL19">
            <v>2540</v>
          </cell>
          <cell r="AM19">
            <v>0</v>
          </cell>
          <cell r="AN19" t="str">
            <v>Cập nhật số QĐ</v>
          </cell>
          <cell r="AO19" t="str">
            <v>Diệp điện hỏi CĐT, trên QLVB không có</v>
          </cell>
          <cell r="AU19" t="str">
            <v>Sở Thông tin và Truyền thông</v>
          </cell>
        </row>
        <row r="20">
          <cell r="B20" t="str">
            <v>Đầu tư bổ sung thiết bị kỹ thuật Trung tâm Kỹ thuật Đo lường thử nghiệm</v>
          </cell>
          <cell r="E20" t="str">
            <v>1KH-CN</v>
          </cell>
          <cell r="F20" t="str">
            <v>5KCM</v>
          </cell>
          <cell r="G20" t="str">
            <v>Quảng Bình</v>
          </cell>
          <cell r="H20">
            <v>2018</v>
          </cell>
          <cell r="I20" t="str">
            <v>chưa</v>
          </cell>
          <cell r="J20">
            <v>2020</v>
          </cell>
          <cell r="K20" t="str">
            <v>chưa</v>
          </cell>
          <cell r="M20" t="str">
            <v>1400/QĐ-UBND ngày 24/7/2017</v>
          </cell>
          <cell r="N20">
            <v>9000</v>
          </cell>
          <cell r="O20">
            <v>0</v>
          </cell>
          <cell r="P20">
            <v>5700</v>
          </cell>
          <cell r="Q20">
            <v>60</v>
          </cell>
          <cell r="R20">
            <v>0</v>
          </cell>
          <cell r="S20">
            <v>60</v>
          </cell>
          <cell r="T20">
            <v>5130</v>
          </cell>
          <cell r="U20">
            <v>5130</v>
          </cell>
          <cell r="V20">
            <v>2565</v>
          </cell>
          <cell r="W20">
            <v>2565</v>
          </cell>
          <cell r="X20">
            <v>50</v>
          </cell>
          <cell r="Z20">
            <v>2565</v>
          </cell>
          <cell r="AA20">
            <v>2625</v>
          </cell>
          <cell r="AB20">
            <v>2565</v>
          </cell>
          <cell r="AC20">
            <v>2625</v>
          </cell>
          <cell r="AD20">
            <v>5130</v>
          </cell>
          <cell r="AE20">
            <v>2565</v>
          </cell>
          <cell r="AF20">
            <v>2565</v>
          </cell>
          <cell r="AG20">
            <v>100</v>
          </cell>
          <cell r="AI20">
            <v>2565</v>
          </cell>
          <cell r="AJ20">
            <v>5190</v>
          </cell>
          <cell r="AK20">
            <v>5190</v>
          </cell>
          <cell r="AL20">
            <v>5130</v>
          </cell>
          <cell r="AM20">
            <v>0</v>
          </cell>
          <cell r="AN20" t="str">
            <v>Cập nhật số QĐ</v>
          </cell>
          <cell r="AU20" t="str">
            <v>Trung tâm Kỹ thuật Đo lường thử nghiệm</v>
          </cell>
        </row>
        <row r="21">
          <cell r="B21" t="str">
            <v>Đầu tư tăng cường thiết bị lĩnh vực khoa học và công nghệ</v>
          </cell>
          <cell r="E21" t="str">
            <v>1KH-CN</v>
          </cell>
          <cell r="F21" t="str">
            <v>5KCM</v>
          </cell>
          <cell r="G21" t="str">
            <v>Quảng Bình</v>
          </cell>
          <cell r="H21">
            <v>2018</v>
          </cell>
          <cell r="I21" t="str">
            <v>chưa</v>
          </cell>
          <cell r="J21">
            <v>2020</v>
          </cell>
          <cell r="K21" t="str">
            <v>chưa</v>
          </cell>
          <cell r="M21" t="str">
            <v>3227/QĐ-UBND ngày 14/9/2017</v>
          </cell>
          <cell r="N21">
            <v>10235.222222222223</v>
          </cell>
          <cell r="O21">
            <v>0</v>
          </cell>
          <cell r="P21">
            <v>10235.222222222223</v>
          </cell>
          <cell r="Q21">
            <v>60</v>
          </cell>
          <cell r="S21">
            <v>60</v>
          </cell>
          <cell r="T21">
            <v>8712</v>
          </cell>
          <cell r="U21">
            <v>8712</v>
          </cell>
          <cell r="V21">
            <v>4356</v>
          </cell>
          <cell r="W21">
            <v>4356</v>
          </cell>
          <cell r="X21">
            <v>50</v>
          </cell>
          <cell r="Z21">
            <v>4356</v>
          </cell>
          <cell r="AA21">
            <v>4416</v>
          </cell>
          <cell r="AB21">
            <v>4356</v>
          </cell>
          <cell r="AC21">
            <v>4416</v>
          </cell>
          <cell r="AD21">
            <v>8712</v>
          </cell>
          <cell r="AE21">
            <v>4356</v>
          </cell>
          <cell r="AF21">
            <v>4356</v>
          </cell>
          <cell r="AG21">
            <v>100</v>
          </cell>
          <cell r="AI21">
            <v>4356</v>
          </cell>
          <cell r="AJ21">
            <v>8772</v>
          </cell>
          <cell r="AK21">
            <v>8772</v>
          </cell>
          <cell r="AL21">
            <v>8712</v>
          </cell>
          <cell r="AM21">
            <v>0</v>
          </cell>
          <cell r="AN21" t="str">
            <v>Cập nhật số QĐ</v>
          </cell>
          <cell r="AU21" t="str">
            <v>Trung tâm Kỹ thuật Đo lường thử nghiệm</v>
          </cell>
        </row>
        <row r="22">
          <cell r="B22" t="str">
            <v>Phát triển công nghệ thông tin trong hoạt động của các cơ quan Đảng, Mặt trận, đoàn thể tỉnh Quảng Bình giai đoạn 2017-2020</v>
          </cell>
          <cell r="G22" t="str">
            <v>Đồng Hới</v>
          </cell>
          <cell r="H22">
            <v>2018</v>
          </cell>
          <cell r="J22">
            <v>2020</v>
          </cell>
          <cell r="M22" t="str">
            <v>2143/QĐ-UBND ngày 19/6/2017</v>
          </cell>
          <cell r="N22">
            <v>5934</v>
          </cell>
          <cell r="P22">
            <v>5934</v>
          </cell>
          <cell r="Q22">
            <v>0</v>
          </cell>
          <cell r="S22">
            <v>0</v>
          </cell>
          <cell r="T22">
            <v>5398</v>
          </cell>
          <cell r="U22">
            <v>5340.6</v>
          </cell>
          <cell r="V22">
            <v>2670.3</v>
          </cell>
          <cell r="W22">
            <v>2670.3</v>
          </cell>
          <cell r="X22">
            <v>50</v>
          </cell>
          <cell r="Z22">
            <v>2670.3</v>
          </cell>
          <cell r="AA22">
            <v>2670.3</v>
          </cell>
          <cell r="AB22">
            <v>2670.3</v>
          </cell>
          <cell r="AC22">
            <v>2670.3</v>
          </cell>
          <cell r="AD22">
            <v>5398</v>
          </cell>
          <cell r="AE22">
            <v>2670.3</v>
          </cell>
          <cell r="AF22">
            <v>2670.3</v>
          </cell>
          <cell r="AG22">
            <v>100</v>
          </cell>
          <cell r="AI22">
            <v>2670.3</v>
          </cell>
          <cell r="AJ22">
            <v>5340.6</v>
          </cell>
          <cell r="AK22">
            <v>5340.6</v>
          </cell>
          <cell r="AL22">
            <v>5398</v>
          </cell>
          <cell r="AM22">
            <v>0</v>
          </cell>
          <cell r="AN22" t="str">
            <v>Cập nhật số QĐ và TMĐT và tên dự án</v>
          </cell>
          <cell r="AU22" t="str">
            <v>Văn phòng Tỉnh ủy</v>
          </cell>
        </row>
        <row r="23">
          <cell r="B23" t="str">
            <v>Dự Khởi công mới năm 2019 (Đề nghị bổ sung trung hạn và bố trí từ năm 2019)</v>
          </cell>
          <cell r="N23">
            <v>24844</v>
          </cell>
          <cell r="P23">
            <v>24844</v>
          </cell>
          <cell r="Z23">
            <v>0</v>
          </cell>
          <cell r="AA23">
            <v>0</v>
          </cell>
          <cell r="AC23">
            <v>0</v>
          </cell>
          <cell r="AD23">
            <v>14906.4</v>
          </cell>
          <cell r="AE23">
            <v>14906.4</v>
          </cell>
        </row>
        <row r="24">
          <cell r="B24" t="str">
            <v>Đầu tư xây dựng Vườn thực nghiệm khoa học công nghệ và ứng dụng, phát triển công nghệ cao trong sản xuất và chế biến tại Trung tâm ứng dụng tiến bộ khoa học công nghệ</v>
          </cell>
          <cell r="E24" t="str">
            <v>1KH-CN</v>
          </cell>
          <cell r="F24" t="str">
            <v>5KCM</v>
          </cell>
          <cell r="G24" t="str">
            <v>Đồng Hới</v>
          </cell>
          <cell r="H24">
            <v>2019</v>
          </cell>
          <cell r="J24">
            <v>2021</v>
          </cell>
          <cell r="M24" t="str">
            <v>3715/QĐ-UBND ngày 30/10/2018</v>
          </cell>
          <cell r="N24">
            <v>14850</v>
          </cell>
          <cell r="P24">
            <v>14850</v>
          </cell>
          <cell r="Z24">
            <v>0</v>
          </cell>
          <cell r="AD24">
            <v>8910</v>
          </cell>
          <cell r="AE24">
            <v>8910</v>
          </cell>
          <cell r="AF24">
            <v>4455</v>
          </cell>
          <cell r="AG24">
            <v>50</v>
          </cell>
          <cell r="AI24">
            <v>4455</v>
          </cell>
          <cell r="AJ24">
            <v>4455</v>
          </cell>
          <cell r="AK24">
            <v>4455</v>
          </cell>
          <cell r="AL24">
            <v>8910</v>
          </cell>
          <cell r="AM24">
            <v>4455</v>
          </cell>
          <cell r="AO24" t="str">
            <v>K</v>
          </cell>
          <cell r="AU24" t="str">
            <v>Trung tâm ứng dụng và thống kê KHCN Quảng Bình</v>
          </cell>
          <cell r="AV24" t="str">
            <v>Đ/c Dũng PCT</v>
          </cell>
        </row>
        <row r="25">
          <cell r="B25" t="str">
            <v>Xây dựng và áp dụng hệ thống ISO điện tử theo tiêu chuẩn TCVN 9001:2005 vào hoạt động của các cơ quan hành chính Nhà nước tỉnh Quảng Bình</v>
          </cell>
          <cell r="E25" t="str">
            <v>1KH-CN</v>
          </cell>
          <cell r="F25" t="str">
            <v>5KCM</v>
          </cell>
          <cell r="G25" t="str">
            <v>Quảng Bình</v>
          </cell>
          <cell r="H25">
            <v>2019</v>
          </cell>
          <cell r="J25">
            <v>2021</v>
          </cell>
          <cell r="M25" t="str">
            <v>3740/QĐ-UBND ngày 30/10/2018</v>
          </cell>
          <cell r="N25">
            <v>4994</v>
          </cell>
          <cell r="P25">
            <v>4994</v>
          </cell>
          <cell r="Z25">
            <v>0</v>
          </cell>
          <cell r="AD25">
            <v>2996.4</v>
          </cell>
          <cell r="AE25">
            <v>2996.4</v>
          </cell>
          <cell r="AF25">
            <v>1498.2</v>
          </cell>
          <cell r="AG25">
            <v>50</v>
          </cell>
          <cell r="AI25">
            <v>1498.2</v>
          </cell>
          <cell r="AJ25">
            <v>1498.2</v>
          </cell>
          <cell r="AK25">
            <v>1498.2</v>
          </cell>
          <cell r="AL25">
            <v>2996.4</v>
          </cell>
          <cell r="AM25">
            <v>1498.2</v>
          </cell>
          <cell r="AO25" t="str">
            <v>K</v>
          </cell>
          <cell r="AU25" t="str">
            <v>Sở Khoa học và Công nghệ</v>
          </cell>
          <cell r="AV25" t="str">
            <v>P.VX : Đ/c Giám đốc</v>
          </cell>
        </row>
        <row r="26">
          <cell r="B26" t="str">
            <v>Đầu tư nâng cấp Trung tâm dữ liệu điện tử và phần mềm theo dõi thực hiện nhiệm vụ</v>
          </cell>
          <cell r="E26" t="str">
            <v>1KH-CN</v>
          </cell>
          <cell r="F26" t="str">
            <v>5KCM</v>
          </cell>
          <cell r="G26" t="str">
            <v>Quảng Bình</v>
          </cell>
          <cell r="H26">
            <v>2019</v>
          </cell>
          <cell r="J26">
            <v>2021</v>
          </cell>
          <cell r="M26" t="str">
            <v>3719/QĐ-UBND ngày 30/10/2018</v>
          </cell>
          <cell r="N26">
            <v>5000</v>
          </cell>
          <cell r="P26">
            <v>5000</v>
          </cell>
          <cell r="Z26">
            <v>0</v>
          </cell>
          <cell r="AD26">
            <v>3000</v>
          </cell>
          <cell r="AE26">
            <v>3000</v>
          </cell>
          <cell r="AF26">
            <v>1500</v>
          </cell>
          <cell r="AG26">
            <v>50</v>
          </cell>
          <cell r="AI26">
            <v>1500</v>
          </cell>
          <cell r="AJ26">
            <v>1500</v>
          </cell>
          <cell r="AK26">
            <v>1500</v>
          </cell>
          <cell r="AL26">
            <v>3000</v>
          </cell>
          <cell r="AM26">
            <v>1500</v>
          </cell>
          <cell r="AO26" t="str">
            <v>K</v>
          </cell>
          <cell r="AU26" t="str">
            <v>Sở Thông tin và Truyền thông</v>
          </cell>
          <cell r="AV26" t="str">
            <v>P.VX : Đ/c Giám đốc</v>
          </cell>
        </row>
        <row r="27">
          <cell r="B27" t="str">
            <v>Dự Khởi công mới năm 2020 (Đề nghị bổ sung trung hạn và bố trí từ năm 2020)</v>
          </cell>
        </row>
        <row r="28">
          <cell r="B28" t="str">
            <v>Đầu tư mua sắm trang thiết bị phòng dựng truyền hình và phục vụ công tác thông tin, truyền thông và thống kê khoa học và công nghệ</v>
          </cell>
          <cell r="G28" t="str">
            <v>Quảng Bình</v>
          </cell>
          <cell r="H28">
            <v>2020</v>
          </cell>
          <cell r="J28">
            <v>2022</v>
          </cell>
          <cell r="M28" t="str">
            <v>4240/QĐ-UBND ngày 30/10/2019</v>
          </cell>
          <cell r="N28">
            <v>3500</v>
          </cell>
          <cell r="P28">
            <v>3500</v>
          </cell>
          <cell r="AD28">
            <v>1050</v>
          </cell>
          <cell r="AE28">
            <v>1050</v>
          </cell>
          <cell r="AL28">
            <v>1050</v>
          </cell>
          <cell r="AM28">
            <v>1050</v>
          </cell>
          <cell r="AU28" t="str">
            <v>Trung tâm ứng dụng và thống kê KHCN Quảng Bình</v>
          </cell>
        </row>
        <row r="29">
          <cell r="B29" t="str">
            <v>Xây dựng và áp dụng Hệ thống ISO điện tử theo tiêu chuẩn TCVN ISO 9001:2015 vào hoạt động của các cơ quan hành chính nhà nước tỉnh Quảng Bình</v>
          </cell>
          <cell r="G29" t="str">
            <v>Quảng Bình</v>
          </cell>
          <cell r="H29">
            <v>2020</v>
          </cell>
          <cell r="J29">
            <v>2022</v>
          </cell>
          <cell r="N29">
            <v>5000</v>
          </cell>
          <cell r="P29">
            <v>5000</v>
          </cell>
          <cell r="AD29">
            <v>1500</v>
          </cell>
          <cell r="AE29">
            <v>1500</v>
          </cell>
          <cell r="AL29">
            <v>1500</v>
          </cell>
          <cell r="AM29">
            <v>1500</v>
          </cell>
          <cell r="AU29" t="str">
            <v>Sở Khoa học Công nghệ</v>
          </cell>
        </row>
        <row r="30">
          <cell r="B30" t="str">
            <v>Đầu tư tăng cường tiềm lực khoa học và công nghệ</v>
          </cell>
          <cell r="G30" t="str">
            <v>Đồng Hới</v>
          </cell>
          <cell r="H30">
            <v>2020</v>
          </cell>
          <cell r="J30">
            <v>2022</v>
          </cell>
          <cell r="M30" t="str">
            <v>4192/QĐ-UBND ngày 30/10/2019</v>
          </cell>
          <cell r="N30">
            <v>10950</v>
          </cell>
          <cell r="P30">
            <v>10950</v>
          </cell>
          <cell r="AD30">
            <v>3285</v>
          </cell>
          <cell r="AE30">
            <v>3285</v>
          </cell>
          <cell r="AL30">
            <v>3285</v>
          </cell>
          <cell r="AM30">
            <v>3285</v>
          </cell>
          <cell r="AU30" t="str">
            <v>Trung tâm kỹ thuật đo lường thử nghiệm</v>
          </cell>
        </row>
        <row r="31">
          <cell r="B31" t="str">
            <v>Đầu tư nâng cấp, hạ tầng chính quyền điện tử tỉnh Quảng Bình năm 2020</v>
          </cell>
          <cell r="G31" t="str">
            <v>Đồng Hới</v>
          </cell>
          <cell r="H31">
            <v>2020</v>
          </cell>
          <cell r="J31">
            <v>2022</v>
          </cell>
          <cell r="M31" t="str">
            <v>4100/QĐ-UBND ngày 29/10/2019</v>
          </cell>
          <cell r="N31">
            <v>7000</v>
          </cell>
          <cell r="P31">
            <v>7000</v>
          </cell>
          <cell r="AD31">
            <v>2100</v>
          </cell>
          <cell r="AE31">
            <v>2100</v>
          </cell>
          <cell r="AL31">
            <v>2100</v>
          </cell>
          <cell r="AM31">
            <v>2100</v>
          </cell>
          <cell r="AU31" t="str">
            <v>Sở Thông tin và truyền thông</v>
          </cell>
        </row>
        <row r="32">
          <cell r="B32" t="str">
            <v>Triển khai thí điểm một số dịch vụ đô thị thông minh trên địa bàn tỉnh Quảng Bình</v>
          </cell>
          <cell r="G32" t="str">
            <v>Quảng Bình</v>
          </cell>
          <cell r="H32">
            <v>2020</v>
          </cell>
          <cell r="J32">
            <v>2022</v>
          </cell>
          <cell r="M32" t="str">
            <v>110/NQ-HĐND ngày 8/7/2020</v>
          </cell>
          <cell r="N32">
            <v>4000</v>
          </cell>
          <cell r="P32">
            <v>4000</v>
          </cell>
          <cell r="AD32">
            <v>1200</v>
          </cell>
          <cell r="AE32">
            <v>1200</v>
          </cell>
          <cell r="AL32">
            <v>1200</v>
          </cell>
          <cell r="AM32">
            <v>1200</v>
          </cell>
          <cell r="AU32" t="str">
            <v>Sở Thông tin và truyền thông</v>
          </cell>
        </row>
        <row r="33">
          <cell r="B33" t="str">
            <v>Giáo dục đào tạo</v>
          </cell>
          <cell r="N33">
            <v>482646.30000000005</v>
          </cell>
          <cell r="O33">
            <v>0</v>
          </cell>
          <cell r="P33">
            <v>453397.30000000005</v>
          </cell>
          <cell r="Q33">
            <v>137938</v>
          </cell>
          <cell r="R33">
            <v>805</v>
          </cell>
          <cell r="S33">
            <v>133738</v>
          </cell>
          <cell r="T33">
            <v>401487</v>
          </cell>
          <cell r="U33">
            <v>274199</v>
          </cell>
          <cell r="V33">
            <v>134123.79999999999</v>
          </cell>
          <cell r="W33">
            <v>233446.59999999998</v>
          </cell>
          <cell r="Y33">
            <v>1500</v>
          </cell>
          <cell r="Z33">
            <v>237079.59999999998</v>
          </cell>
          <cell r="AA33">
            <v>273561.8</v>
          </cell>
          <cell r="AB33">
            <v>136428.79999999999</v>
          </cell>
          <cell r="AC33">
            <v>269361.8</v>
          </cell>
          <cell r="AD33">
            <v>504655</v>
          </cell>
          <cell r="AE33">
            <v>241743.2</v>
          </cell>
          <cell r="AN33">
            <v>126681</v>
          </cell>
        </row>
        <row r="34">
          <cell r="B34" t="str">
            <v>Dự án dự kiến hoàn thành 2018</v>
          </cell>
          <cell r="N34">
            <v>133346</v>
          </cell>
          <cell r="O34">
            <v>0</v>
          </cell>
          <cell r="P34">
            <v>129568</v>
          </cell>
          <cell r="Q34">
            <v>86618</v>
          </cell>
          <cell r="R34">
            <v>0</v>
          </cell>
          <cell r="S34">
            <v>82418</v>
          </cell>
          <cell r="T34">
            <v>111651</v>
          </cell>
          <cell r="U34">
            <v>34168</v>
          </cell>
          <cell r="V34">
            <v>34168</v>
          </cell>
          <cell r="W34">
            <v>34168</v>
          </cell>
          <cell r="Y34">
            <v>0</v>
          </cell>
          <cell r="Z34">
            <v>34168</v>
          </cell>
          <cell r="AA34">
            <v>120786</v>
          </cell>
          <cell r="AB34">
            <v>34168</v>
          </cell>
          <cell r="AC34">
            <v>116586</v>
          </cell>
          <cell r="AD34">
            <v>111651</v>
          </cell>
          <cell r="AE34">
            <v>0</v>
          </cell>
          <cell r="AN34">
            <v>0</v>
          </cell>
        </row>
        <row r="35">
          <cell r="B35" t="str">
            <v>Trường Mầm non Hương Hóa (4 phòng 2 tầng)</v>
          </cell>
          <cell r="E35" t="str">
            <v>2GDĐT</v>
          </cell>
          <cell r="F35" t="str">
            <v>5KCM</v>
          </cell>
          <cell r="G35" t="str">
            <v>Tuyên Hóa</v>
          </cell>
          <cell r="H35">
            <v>2016</v>
          </cell>
          <cell r="J35">
            <v>2018</v>
          </cell>
          <cell r="L35" t="str">
            <v>2901/QĐ-UBND ngày 16/10/2015</v>
          </cell>
          <cell r="M35" t="str">
            <v>3127a/QĐ-UBND ngày 30/10/2015</v>
          </cell>
          <cell r="N35">
            <v>3549</v>
          </cell>
          <cell r="P35">
            <v>3549</v>
          </cell>
          <cell r="Q35">
            <v>2283</v>
          </cell>
          <cell r="S35">
            <v>2283</v>
          </cell>
          <cell r="T35">
            <v>2994</v>
          </cell>
          <cell r="U35">
            <v>911</v>
          </cell>
          <cell r="V35">
            <v>911</v>
          </cell>
          <cell r="W35">
            <v>911</v>
          </cell>
          <cell r="X35">
            <v>100</v>
          </cell>
          <cell r="Z35">
            <v>911</v>
          </cell>
          <cell r="AA35">
            <v>3194</v>
          </cell>
          <cell r="AB35">
            <v>911</v>
          </cell>
          <cell r="AC35">
            <v>3194</v>
          </cell>
          <cell r="AD35">
            <v>2994</v>
          </cell>
          <cell r="AE35">
            <v>0</v>
          </cell>
          <cell r="AQ35" t="str">
            <v>Hương Hóa</v>
          </cell>
        </row>
        <row r="36">
          <cell r="B36" t="str">
            <v>Xây dựng khuôn viên, hàng rào và hạ tầng kỹ thuật Trường THPT Hùng Vương</v>
          </cell>
          <cell r="E36" t="str">
            <v>2GDĐT</v>
          </cell>
          <cell r="F36" t="str">
            <v>5KCM</v>
          </cell>
          <cell r="G36" t="str">
            <v>Bố Trạch</v>
          </cell>
          <cell r="H36">
            <v>2016</v>
          </cell>
          <cell r="J36">
            <v>2018</v>
          </cell>
          <cell r="M36" t="str">
            <v>3101/QĐ-UBND ngày 30/10/2015</v>
          </cell>
          <cell r="N36">
            <v>3400</v>
          </cell>
          <cell r="P36">
            <v>3400</v>
          </cell>
          <cell r="Q36">
            <v>2320</v>
          </cell>
          <cell r="S36">
            <v>2320</v>
          </cell>
          <cell r="T36">
            <v>2870</v>
          </cell>
          <cell r="U36">
            <v>740</v>
          </cell>
          <cell r="V36">
            <v>740</v>
          </cell>
          <cell r="W36">
            <v>740</v>
          </cell>
          <cell r="X36">
            <v>100</v>
          </cell>
          <cell r="Z36">
            <v>740</v>
          </cell>
          <cell r="AA36">
            <v>3060</v>
          </cell>
          <cell r="AB36">
            <v>740</v>
          </cell>
          <cell r="AC36">
            <v>3060</v>
          </cell>
          <cell r="AD36">
            <v>2870</v>
          </cell>
          <cell r="AE36">
            <v>0</v>
          </cell>
          <cell r="AQ36" t="str">
            <v>Cự Nẫm</v>
          </cell>
        </row>
        <row r="37">
          <cell r="B37" t="str">
            <v>Trường tiểu học số 1 phường Ba Đồn (6 phòng)</v>
          </cell>
          <cell r="E37" t="str">
            <v>2GDĐT</v>
          </cell>
          <cell r="F37" t="str">
            <v>5KCM</v>
          </cell>
          <cell r="G37" t="str">
            <v>Ba Đồn</v>
          </cell>
          <cell r="H37">
            <v>2016</v>
          </cell>
          <cell r="J37">
            <v>2018</v>
          </cell>
          <cell r="L37" t="str">
            <v>2515/QĐ-UBND ngày 10/9/2015</v>
          </cell>
          <cell r="M37" t="str">
            <v>3058/QĐ-UBND ngày 29/10/2015</v>
          </cell>
          <cell r="N37">
            <v>2816</v>
          </cell>
          <cell r="P37">
            <v>2816</v>
          </cell>
          <cell r="Q37">
            <v>1950</v>
          </cell>
          <cell r="S37">
            <v>1950</v>
          </cell>
          <cell r="T37">
            <v>2384</v>
          </cell>
          <cell r="U37">
            <v>584</v>
          </cell>
          <cell r="V37">
            <v>584</v>
          </cell>
          <cell r="W37">
            <v>584</v>
          </cell>
          <cell r="X37">
            <v>100</v>
          </cell>
          <cell r="Z37">
            <v>584</v>
          </cell>
          <cell r="AA37">
            <v>2534</v>
          </cell>
          <cell r="AB37">
            <v>584</v>
          </cell>
          <cell r="AC37">
            <v>2534</v>
          </cell>
          <cell r="AD37">
            <v>2384</v>
          </cell>
          <cell r="AE37">
            <v>0</v>
          </cell>
          <cell r="AQ37" t="str">
            <v>Ba Đồn</v>
          </cell>
        </row>
        <row r="38">
          <cell r="B38" t="str">
            <v>Trường Tiểu học Hải Trạch (6 phòng)</v>
          </cell>
          <cell r="E38" t="str">
            <v>2GDĐT</v>
          </cell>
          <cell r="F38" t="str">
            <v>5KCM</v>
          </cell>
          <cell r="G38" t="str">
            <v>Bố Trạch</v>
          </cell>
          <cell r="H38">
            <v>2016</v>
          </cell>
          <cell r="J38">
            <v>2018</v>
          </cell>
          <cell r="M38" t="str">
            <v>5656/QĐ-UBND ngày 28/10/2015</v>
          </cell>
          <cell r="N38">
            <v>3000</v>
          </cell>
          <cell r="P38">
            <v>3000</v>
          </cell>
          <cell r="Q38">
            <v>1982</v>
          </cell>
          <cell r="S38">
            <v>1982</v>
          </cell>
          <cell r="T38">
            <v>2550</v>
          </cell>
          <cell r="U38">
            <v>718</v>
          </cell>
          <cell r="V38">
            <v>718</v>
          </cell>
          <cell r="W38">
            <v>718</v>
          </cell>
          <cell r="X38">
            <v>100</v>
          </cell>
          <cell r="Z38">
            <v>718</v>
          </cell>
          <cell r="AA38">
            <v>2700</v>
          </cell>
          <cell r="AB38">
            <v>718</v>
          </cell>
          <cell r="AC38">
            <v>2700</v>
          </cell>
          <cell r="AD38">
            <v>2550</v>
          </cell>
          <cell r="AE38">
            <v>0</v>
          </cell>
          <cell r="AQ38" t="str">
            <v>Hải Trạch</v>
          </cell>
        </row>
        <row r="39">
          <cell r="B39" t="str">
            <v>Nhà lớp học 6 phòng Trường TH thị trấn Quán Hàu</v>
          </cell>
          <cell r="E39" t="str">
            <v>2GDĐT</v>
          </cell>
          <cell r="F39" t="str">
            <v>5KCM</v>
          </cell>
          <cell r="G39" t="str">
            <v>Quảng Ninh</v>
          </cell>
          <cell r="H39">
            <v>2016</v>
          </cell>
          <cell r="J39">
            <v>2018</v>
          </cell>
          <cell r="M39" t="str">
            <v>3090/QĐ-UBND ngày 30/10/2015</v>
          </cell>
          <cell r="N39">
            <v>3000</v>
          </cell>
          <cell r="P39">
            <v>3000</v>
          </cell>
          <cell r="Q39">
            <v>1940</v>
          </cell>
          <cell r="S39">
            <v>1940</v>
          </cell>
          <cell r="T39">
            <v>2500</v>
          </cell>
          <cell r="U39">
            <v>760</v>
          </cell>
          <cell r="V39">
            <v>760</v>
          </cell>
          <cell r="W39">
            <v>760</v>
          </cell>
          <cell r="X39">
            <v>100</v>
          </cell>
          <cell r="Z39">
            <v>760</v>
          </cell>
          <cell r="AA39">
            <v>2700</v>
          </cell>
          <cell r="AB39">
            <v>760</v>
          </cell>
          <cell r="AC39">
            <v>2700</v>
          </cell>
          <cell r="AD39">
            <v>2500</v>
          </cell>
          <cell r="AE39">
            <v>0</v>
          </cell>
        </row>
        <row r="40">
          <cell r="B40" t="str">
            <v>Nhà lớp học bộ môn 6 phòng 2 tầng Trường THCS Tân Ninh</v>
          </cell>
          <cell r="E40" t="str">
            <v>2GDĐT</v>
          </cell>
          <cell r="F40" t="str">
            <v>5KCM</v>
          </cell>
          <cell r="G40" t="str">
            <v>Quảng Ninh</v>
          </cell>
          <cell r="H40">
            <v>2016</v>
          </cell>
          <cell r="J40">
            <v>2018</v>
          </cell>
          <cell r="M40" t="str">
            <v>3118a/QĐ-UBND ngày 30/10/2015</v>
          </cell>
          <cell r="N40">
            <v>4104</v>
          </cell>
          <cell r="P40">
            <v>4104</v>
          </cell>
          <cell r="Q40">
            <v>2700</v>
          </cell>
          <cell r="S40">
            <v>2700</v>
          </cell>
          <cell r="T40">
            <v>3534</v>
          </cell>
          <cell r="U40">
            <v>984</v>
          </cell>
          <cell r="V40">
            <v>984</v>
          </cell>
          <cell r="W40">
            <v>984</v>
          </cell>
          <cell r="X40">
            <v>100</v>
          </cell>
          <cell r="Z40">
            <v>984</v>
          </cell>
          <cell r="AA40">
            <v>3684</v>
          </cell>
          <cell r="AB40">
            <v>984</v>
          </cell>
          <cell r="AC40">
            <v>3684</v>
          </cell>
          <cell r="AD40">
            <v>3534</v>
          </cell>
          <cell r="AE40">
            <v>0</v>
          </cell>
        </row>
        <row r="41">
          <cell r="B41" t="str">
            <v xml:space="preserve">Xây dựng khu hành chính quản trị Trường THPT Chuyên Võ Nguyên Giáp </v>
          </cell>
          <cell r="E41" t="str">
            <v>2GDĐT</v>
          </cell>
          <cell r="F41" t="str">
            <v>5KCM</v>
          </cell>
          <cell r="G41" t="str">
            <v>Đồng Hới</v>
          </cell>
          <cell r="H41">
            <v>2016</v>
          </cell>
          <cell r="J41">
            <v>2018</v>
          </cell>
          <cell r="M41" t="str">
            <v>3112/QĐ-UBND ngày 31/10/2015</v>
          </cell>
          <cell r="N41">
            <v>8178</v>
          </cell>
          <cell r="P41">
            <v>8000</v>
          </cell>
          <cell r="Q41">
            <v>5100</v>
          </cell>
          <cell r="S41">
            <v>5100</v>
          </cell>
          <cell r="T41">
            <v>6900</v>
          </cell>
          <cell r="U41">
            <v>2100</v>
          </cell>
          <cell r="V41">
            <v>2100</v>
          </cell>
          <cell r="W41">
            <v>2100</v>
          </cell>
          <cell r="X41">
            <v>100</v>
          </cell>
          <cell r="Z41">
            <v>2100</v>
          </cell>
          <cell r="AA41">
            <v>7200</v>
          </cell>
          <cell r="AB41">
            <v>2100</v>
          </cell>
          <cell r="AC41">
            <v>7200</v>
          </cell>
          <cell r="AD41">
            <v>6900</v>
          </cell>
          <cell r="AE41">
            <v>0</v>
          </cell>
        </row>
        <row r="42">
          <cell r="B42" t="str">
            <v>Nhà hiệu bộ Trường tiểu học Tân Thủy</v>
          </cell>
          <cell r="E42" t="str">
            <v>2GDĐT</v>
          </cell>
          <cell r="F42" t="str">
            <v>5KCM</v>
          </cell>
          <cell r="G42" t="str">
            <v>Lệ Thủy</v>
          </cell>
          <cell r="H42">
            <v>2016</v>
          </cell>
          <cell r="J42">
            <v>2018</v>
          </cell>
          <cell r="L42" t="str">
            <v>2667/QĐ-UBND ngày 29/09/2015</v>
          </cell>
          <cell r="M42" t="str">
            <v>3075a/QĐ-UBND ngày 30/10/2015</v>
          </cell>
          <cell r="N42">
            <v>2500</v>
          </cell>
          <cell r="P42">
            <v>2500</v>
          </cell>
          <cell r="Q42">
            <v>1605</v>
          </cell>
          <cell r="S42">
            <v>1605</v>
          </cell>
          <cell r="T42">
            <v>2110</v>
          </cell>
          <cell r="U42">
            <v>645</v>
          </cell>
          <cell r="V42">
            <v>645</v>
          </cell>
          <cell r="W42">
            <v>645</v>
          </cell>
          <cell r="X42">
            <v>100</v>
          </cell>
          <cell r="Z42">
            <v>645</v>
          </cell>
          <cell r="AA42">
            <v>2250</v>
          </cell>
          <cell r="AB42">
            <v>645</v>
          </cell>
          <cell r="AC42">
            <v>2250</v>
          </cell>
          <cell r="AD42">
            <v>2110</v>
          </cell>
          <cell r="AE42">
            <v>0</v>
          </cell>
        </row>
        <row r="43">
          <cell r="B43" t="str">
            <v>Trường Mầm non xã Võ Ninh (3 phòng học, phòng chức năng, phòng làm việc)</v>
          </cell>
          <cell r="E43" t="str">
            <v>2GDĐT</v>
          </cell>
          <cell r="F43" t="str">
            <v>5KCM</v>
          </cell>
          <cell r="G43" t="str">
            <v>Quảng Ninh</v>
          </cell>
          <cell r="H43">
            <v>2016</v>
          </cell>
          <cell r="J43">
            <v>2018</v>
          </cell>
          <cell r="M43" t="str">
            <v>2977/QĐ-UBND ngày 26/10/2015</v>
          </cell>
          <cell r="N43">
            <v>3500</v>
          </cell>
          <cell r="P43">
            <v>3500</v>
          </cell>
          <cell r="Q43">
            <v>2545</v>
          </cell>
          <cell r="S43">
            <v>2545</v>
          </cell>
          <cell r="T43">
            <v>3000</v>
          </cell>
          <cell r="U43">
            <v>605</v>
          </cell>
          <cell r="V43">
            <v>605</v>
          </cell>
          <cell r="W43">
            <v>605</v>
          </cell>
          <cell r="X43">
            <v>100</v>
          </cell>
          <cell r="Z43">
            <v>605</v>
          </cell>
          <cell r="AA43">
            <v>3150</v>
          </cell>
          <cell r="AB43">
            <v>605</v>
          </cell>
          <cell r="AC43">
            <v>3150</v>
          </cell>
          <cell r="AD43">
            <v>3000</v>
          </cell>
          <cell r="AE43">
            <v>0</v>
          </cell>
        </row>
        <row r="44">
          <cell r="B44" t="str">
            <v>Khuôn viên hàng rào trường, công trình cấp nước, phòng học THCS&amp;THPT Hóa Tiến</v>
          </cell>
          <cell r="E44" t="str">
            <v>2GDĐT</v>
          </cell>
          <cell r="F44" t="str">
            <v>5KCM</v>
          </cell>
          <cell r="G44" t="str">
            <v>Minh Hóa</v>
          </cell>
          <cell r="H44">
            <v>2016</v>
          </cell>
          <cell r="J44">
            <v>2018</v>
          </cell>
          <cell r="L44" t="str">
            <v>3021/QĐ-UBND ngày 28/10/2015</v>
          </cell>
          <cell r="M44" t="str">
            <v>3090/QĐ-UBND ngày 30/10/2015</v>
          </cell>
          <cell r="N44">
            <v>4000</v>
          </cell>
          <cell r="P44">
            <v>4000</v>
          </cell>
          <cell r="Q44">
            <v>2600</v>
          </cell>
          <cell r="S44">
            <v>2600</v>
          </cell>
          <cell r="T44">
            <v>3400</v>
          </cell>
          <cell r="U44">
            <v>1000</v>
          </cell>
          <cell r="V44">
            <v>1000</v>
          </cell>
          <cell r="W44">
            <v>1000</v>
          </cell>
          <cell r="X44">
            <v>100</v>
          </cell>
          <cell r="Z44">
            <v>1000</v>
          </cell>
          <cell r="AA44">
            <v>3600</v>
          </cell>
          <cell r="AB44">
            <v>1000</v>
          </cell>
          <cell r="AC44">
            <v>3600</v>
          </cell>
          <cell r="AD44">
            <v>3400</v>
          </cell>
          <cell r="AE44">
            <v>0</v>
          </cell>
        </row>
        <row r="45">
          <cell r="B45" t="str">
            <v>Trường Tiểu học xã Quảng Sơn (6 phòng)</v>
          </cell>
          <cell r="E45" t="str">
            <v>2GDĐT</v>
          </cell>
          <cell r="F45" t="str">
            <v>5KCM</v>
          </cell>
          <cell r="G45" t="str">
            <v>Ba Đồn</v>
          </cell>
          <cell r="H45">
            <v>2016</v>
          </cell>
          <cell r="J45">
            <v>2018</v>
          </cell>
          <cell r="M45" t="str">
            <v>3120/QĐ-UBND ngày 30/10/2015</v>
          </cell>
          <cell r="N45">
            <v>2815</v>
          </cell>
          <cell r="P45">
            <v>2815</v>
          </cell>
          <cell r="Q45">
            <v>1745</v>
          </cell>
          <cell r="S45">
            <v>1745</v>
          </cell>
          <cell r="T45">
            <v>2534</v>
          </cell>
          <cell r="U45">
            <v>789</v>
          </cell>
          <cell r="V45">
            <v>789</v>
          </cell>
          <cell r="W45">
            <v>789</v>
          </cell>
          <cell r="X45">
            <v>100</v>
          </cell>
          <cell r="Z45">
            <v>789</v>
          </cell>
          <cell r="AA45">
            <v>2534</v>
          </cell>
          <cell r="AB45">
            <v>789</v>
          </cell>
          <cell r="AC45">
            <v>2534</v>
          </cell>
          <cell r="AD45">
            <v>2534</v>
          </cell>
          <cell r="AE45">
            <v>0</v>
          </cell>
        </row>
        <row r="46">
          <cell r="B46" t="str">
            <v>Xây dựng Nhà đa năng Trường PT Dân tộc nội trú tỉnh</v>
          </cell>
          <cell r="E46" t="str">
            <v>2GDĐT</v>
          </cell>
          <cell r="F46" t="str">
            <v>5KCM</v>
          </cell>
          <cell r="G46" t="str">
            <v>Đồng Hới</v>
          </cell>
          <cell r="H46">
            <v>2016</v>
          </cell>
          <cell r="J46">
            <v>2018</v>
          </cell>
          <cell r="M46" t="str">
            <v>3077a/QĐ-UBND ngày 30/10/2015</v>
          </cell>
          <cell r="N46">
            <v>4200</v>
          </cell>
          <cell r="P46">
            <v>4200</v>
          </cell>
          <cell r="Q46">
            <v>2603</v>
          </cell>
          <cell r="S46">
            <v>2603</v>
          </cell>
          <cell r="T46">
            <v>3630</v>
          </cell>
          <cell r="U46">
            <v>1177</v>
          </cell>
          <cell r="V46">
            <v>1177</v>
          </cell>
          <cell r="W46">
            <v>1177</v>
          </cell>
          <cell r="X46">
            <v>100</v>
          </cell>
          <cell r="Z46">
            <v>1177</v>
          </cell>
          <cell r="AA46">
            <v>3780</v>
          </cell>
          <cell r="AB46">
            <v>1177</v>
          </cell>
          <cell r="AC46">
            <v>3780</v>
          </cell>
          <cell r="AD46">
            <v>3630</v>
          </cell>
          <cell r="AE46">
            <v>0</v>
          </cell>
        </row>
        <row r="47">
          <cell r="B47" t="str">
            <v>Xây dựng hạ tầng kỹ thuật Trường THPT số 3 Bố Trạch</v>
          </cell>
          <cell r="E47" t="str">
            <v>2GDĐT</v>
          </cell>
          <cell r="F47" t="str">
            <v>5KCM</v>
          </cell>
          <cell r="G47" t="str">
            <v>Bố Trạch</v>
          </cell>
          <cell r="H47">
            <v>2016</v>
          </cell>
          <cell r="J47">
            <v>2018</v>
          </cell>
          <cell r="M47" t="str">
            <v>3108/QĐ-UBND ngày 30/10/2015</v>
          </cell>
          <cell r="N47">
            <v>4000</v>
          </cell>
          <cell r="P47">
            <v>4000</v>
          </cell>
          <cell r="Q47">
            <v>2550</v>
          </cell>
          <cell r="S47">
            <v>2550</v>
          </cell>
          <cell r="T47">
            <v>3450</v>
          </cell>
          <cell r="U47">
            <v>1050</v>
          </cell>
          <cell r="V47">
            <v>1050</v>
          </cell>
          <cell r="W47">
            <v>1050</v>
          </cell>
          <cell r="X47">
            <v>100</v>
          </cell>
          <cell r="Z47">
            <v>1050</v>
          </cell>
          <cell r="AA47">
            <v>3600</v>
          </cell>
          <cell r="AB47">
            <v>1050</v>
          </cell>
          <cell r="AC47">
            <v>3600</v>
          </cell>
          <cell r="AD47">
            <v>3450</v>
          </cell>
          <cell r="AE47">
            <v>0</v>
          </cell>
          <cell r="AO47">
            <v>0.86250000000000004</v>
          </cell>
        </row>
        <row r="48">
          <cell r="B48" t="str">
            <v>Xây dựng hệ thống thoát nước và hạ tầng kỹ thuật trường THPT Lê Trực</v>
          </cell>
          <cell r="E48" t="str">
            <v>2GDĐT</v>
          </cell>
          <cell r="F48" t="str">
            <v>5KCM</v>
          </cell>
          <cell r="G48" t="str">
            <v>Tuyên Hóa</v>
          </cell>
          <cell r="H48">
            <v>2016</v>
          </cell>
          <cell r="J48">
            <v>2018</v>
          </cell>
          <cell r="L48" t="str">
            <v>2534/QĐ-UBND ngày 15/09/2015</v>
          </cell>
          <cell r="M48" t="str">
            <v>2777/QĐ-UBND ngày 12/10/2015</v>
          </cell>
          <cell r="N48">
            <v>4978</v>
          </cell>
          <cell r="P48">
            <v>4978</v>
          </cell>
          <cell r="Q48">
            <v>3950</v>
          </cell>
          <cell r="S48">
            <v>3350</v>
          </cell>
          <cell r="T48">
            <v>4280</v>
          </cell>
          <cell r="U48">
            <v>1029</v>
          </cell>
          <cell r="V48">
            <v>1029</v>
          </cell>
          <cell r="W48">
            <v>1029</v>
          </cell>
          <cell r="X48">
            <v>100</v>
          </cell>
          <cell r="Z48">
            <v>1029</v>
          </cell>
          <cell r="AA48">
            <v>4979</v>
          </cell>
          <cell r="AB48">
            <v>1029</v>
          </cell>
          <cell r="AC48">
            <v>4379</v>
          </cell>
          <cell r="AD48">
            <v>4280</v>
          </cell>
          <cell r="AE48">
            <v>0</v>
          </cell>
          <cell r="AN48" t="str">
            <v>STC cấp 600, giảm ĐTC</v>
          </cell>
          <cell r="AO48">
            <v>0.85978304539975892</v>
          </cell>
        </row>
        <row r="49">
          <cell r="B49" t="str">
            <v>Khuôn viên hàng rào và hạ tầng kỹ thuật Trường THPT Lê Lợi, thị xã Ba Đồn</v>
          </cell>
          <cell r="E49" t="str">
            <v>2GDĐT</v>
          </cell>
          <cell r="F49" t="str">
            <v>5KCM</v>
          </cell>
          <cell r="G49" t="str">
            <v>Ba Đồn</v>
          </cell>
          <cell r="H49">
            <v>2016</v>
          </cell>
          <cell r="J49">
            <v>2018</v>
          </cell>
          <cell r="L49" t="str">
            <v>2533/QĐ-UBND ngày 15/09/2015</v>
          </cell>
          <cell r="M49" t="str">
            <v>2745/QĐ-UBDN ngày 07/10/2015</v>
          </cell>
          <cell r="N49">
            <v>4500</v>
          </cell>
          <cell r="P49">
            <v>4500</v>
          </cell>
          <cell r="Q49">
            <v>3125</v>
          </cell>
          <cell r="S49">
            <v>3125</v>
          </cell>
          <cell r="T49">
            <v>3900</v>
          </cell>
          <cell r="U49">
            <v>771</v>
          </cell>
          <cell r="V49">
            <v>771</v>
          </cell>
          <cell r="W49">
            <v>771</v>
          </cell>
          <cell r="X49">
            <v>100</v>
          </cell>
          <cell r="Z49">
            <v>771</v>
          </cell>
          <cell r="AA49">
            <v>3896</v>
          </cell>
          <cell r="AB49">
            <v>771</v>
          </cell>
          <cell r="AC49">
            <v>3896</v>
          </cell>
          <cell r="AD49">
            <v>3900</v>
          </cell>
          <cell r="AE49">
            <v>0</v>
          </cell>
        </row>
        <row r="50">
          <cell r="B50" t="str">
            <v>Nhà phòng học bộ môn Trường THPT số 5 Bố Trạch (nay là Trường THPT Ngô Quyền)</v>
          </cell>
          <cell r="E50" t="str">
            <v>2GDĐT</v>
          </cell>
          <cell r="F50" t="str">
            <v>5KCM</v>
          </cell>
          <cell r="G50" t="str">
            <v>Bố Trạch</v>
          </cell>
          <cell r="H50">
            <v>2016</v>
          </cell>
          <cell r="J50">
            <v>2018</v>
          </cell>
          <cell r="L50" t="str">
            <v>2880a/QĐ-UBND ngày 16/10/2015</v>
          </cell>
          <cell r="M50" t="str">
            <v>3109/QĐ-UBND ngày 30/10/2015</v>
          </cell>
          <cell r="N50">
            <v>3000</v>
          </cell>
          <cell r="P50">
            <v>3000</v>
          </cell>
          <cell r="Q50">
            <v>1980</v>
          </cell>
          <cell r="S50">
            <v>1980</v>
          </cell>
          <cell r="T50">
            <v>2550</v>
          </cell>
          <cell r="U50">
            <v>720</v>
          </cell>
          <cell r="V50">
            <v>720</v>
          </cell>
          <cell r="W50">
            <v>720</v>
          </cell>
          <cell r="X50">
            <v>100</v>
          </cell>
          <cell r="Z50">
            <v>720</v>
          </cell>
          <cell r="AA50">
            <v>2700</v>
          </cell>
          <cell r="AB50">
            <v>720</v>
          </cell>
          <cell r="AC50">
            <v>2700</v>
          </cell>
          <cell r="AD50">
            <v>2550</v>
          </cell>
          <cell r="AE50">
            <v>0</v>
          </cell>
        </row>
        <row r="51">
          <cell r="B51" t="str">
            <v>Xây dựng hàng rào, nhà phòng học 8 phòng 2 tầng THPT Hoàng Hoa Thám</v>
          </cell>
          <cell r="E51" t="str">
            <v>2GDĐT</v>
          </cell>
          <cell r="F51" t="str">
            <v>5KCM</v>
          </cell>
          <cell r="G51" t="str">
            <v>Lệ Thủy</v>
          </cell>
          <cell r="H51">
            <v>2016</v>
          </cell>
          <cell r="J51">
            <v>2018</v>
          </cell>
          <cell r="M51" t="str">
            <v>3041/QĐ-UBND ngày 29/10/2015</v>
          </cell>
          <cell r="N51">
            <v>4500</v>
          </cell>
          <cell r="P51">
            <v>4500</v>
          </cell>
          <cell r="Q51">
            <v>3025</v>
          </cell>
          <cell r="S51">
            <v>3025</v>
          </cell>
          <cell r="T51">
            <v>3850</v>
          </cell>
          <cell r="U51">
            <v>1025</v>
          </cell>
          <cell r="V51">
            <v>1025</v>
          </cell>
          <cell r="W51">
            <v>1025</v>
          </cell>
          <cell r="X51">
            <v>100</v>
          </cell>
          <cell r="Z51">
            <v>1025</v>
          </cell>
          <cell r="AA51">
            <v>4050</v>
          </cell>
          <cell r="AB51">
            <v>1025</v>
          </cell>
          <cell r="AC51">
            <v>4050</v>
          </cell>
          <cell r="AD51">
            <v>3850</v>
          </cell>
          <cell r="AE51">
            <v>0</v>
          </cell>
        </row>
        <row r="52">
          <cell r="B52" t="str">
            <v xml:space="preserve">Cụm Mầm non trung tâm xã Sơn Thủy nhà lớp học 6 phòng </v>
          </cell>
          <cell r="E52" t="str">
            <v>2GDĐT</v>
          </cell>
          <cell r="F52" t="str">
            <v>5KCM</v>
          </cell>
          <cell r="G52" t="str">
            <v>Lệ Thủy</v>
          </cell>
          <cell r="H52">
            <v>2016</v>
          </cell>
          <cell r="J52">
            <v>2018</v>
          </cell>
          <cell r="M52" t="str">
            <v>3038/QĐ-UBND ngày 29/10/2015</v>
          </cell>
          <cell r="N52">
            <v>6324</v>
          </cell>
          <cell r="P52">
            <v>6324</v>
          </cell>
          <cell r="Q52">
            <v>4000</v>
          </cell>
          <cell r="S52">
            <v>4000</v>
          </cell>
          <cell r="T52">
            <v>5542</v>
          </cell>
          <cell r="U52">
            <v>1692</v>
          </cell>
          <cell r="V52">
            <v>1692</v>
          </cell>
          <cell r="W52">
            <v>1692</v>
          </cell>
          <cell r="X52">
            <v>100</v>
          </cell>
          <cell r="Z52">
            <v>1692</v>
          </cell>
          <cell r="AA52">
            <v>5692</v>
          </cell>
          <cell r="AB52">
            <v>1692</v>
          </cell>
          <cell r="AC52">
            <v>5692</v>
          </cell>
          <cell r="AD52">
            <v>5542</v>
          </cell>
          <cell r="AE52">
            <v>0</v>
          </cell>
        </row>
        <row r="53">
          <cell r="B53" t="str">
            <v>Trường Tiểu học số 1 Xuân Ninh (8 phòng)</v>
          </cell>
          <cell r="E53" t="str">
            <v>2GDĐT</v>
          </cell>
          <cell r="F53" t="str">
            <v>5KCM</v>
          </cell>
          <cell r="G53" t="str">
            <v>Quảng Ninh</v>
          </cell>
          <cell r="H53">
            <v>2016</v>
          </cell>
          <cell r="J53">
            <v>2018</v>
          </cell>
          <cell r="M53" t="str">
            <v>3066/QĐ-UBND ngày 30/10/2015</v>
          </cell>
          <cell r="N53">
            <v>4000</v>
          </cell>
          <cell r="P53">
            <v>4000</v>
          </cell>
          <cell r="Q53">
            <v>2550</v>
          </cell>
          <cell r="S53">
            <v>2550</v>
          </cell>
          <cell r="T53">
            <v>3450</v>
          </cell>
          <cell r="U53">
            <v>1050</v>
          </cell>
          <cell r="V53">
            <v>1050</v>
          </cell>
          <cell r="W53">
            <v>1050</v>
          </cell>
          <cell r="X53">
            <v>100</v>
          </cell>
          <cell r="Z53">
            <v>1050</v>
          </cell>
          <cell r="AA53">
            <v>3600</v>
          </cell>
          <cell r="AB53">
            <v>1050</v>
          </cell>
          <cell r="AC53">
            <v>3600</v>
          </cell>
          <cell r="AD53">
            <v>3450</v>
          </cell>
          <cell r="AE53">
            <v>0</v>
          </cell>
        </row>
        <row r="54">
          <cell r="B54" t="str">
            <v>Nhà lớp học 2 tầng 4 phòng Trường Mầm non xã Lý Trạch, huyện Bố Trạch</v>
          </cell>
          <cell r="E54" t="str">
            <v>2GDĐT</v>
          </cell>
          <cell r="F54" t="str">
            <v>5KCM</v>
          </cell>
          <cell r="G54" t="str">
            <v>Bố Trạch</v>
          </cell>
          <cell r="H54">
            <v>2016</v>
          </cell>
          <cell r="J54">
            <v>2018</v>
          </cell>
          <cell r="M54" t="str">
            <v>3115a/QĐ-UBND ngày 31/10/2015</v>
          </cell>
          <cell r="N54">
            <v>3200</v>
          </cell>
          <cell r="P54">
            <v>3200</v>
          </cell>
          <cell r="Q54">
            <v>2120</v>
          </cell>
          <cell r="S54">
            <v>2120</v>
          </cell>
          <cell r="T54">
            <v>2730</v>
          </cell>
          <cell r="U54">
            <v>760</v>
          </cell>
          <cell r="V54">
            <v>760</v>
          </cell>
          <cell r="W54">
            <v>760</v>
          </cell>
          <cell r="X54">
            <v>100</v>
          </cell>
          <cell r="Z54">
            <v>760</v>
          </cell>
          <cell r="AA54">
            <v>2880</v>
          </cell>
          <cell r="AB54">
            <v>760</v>
          </cell>
          <cell r="AC54">
            <v>2880</v>
          </cell>
          <cell r="AD54">
            <v>2730</v>
          </cell>
          <cell r="AE54">
            <v>0</v>
          </cell>
        </row>
        <row r="55">
          <cell r="B55" t="str">
            <v>Trường Mầm non khu vực 2 Phường Quảng Long, thị xã Ba Đồn, tỉnh Quảng Bình</v>
          </cell>
          <cell r="E55" t="str">
            <v>2GDĐT</v>
          </cell>
          <cell r="F55" t="str">
            <v>5KCM</v>
          </cell>
          <cell r="G55" t="str">
            <v>Ba Đồn</v>
          </cell>
          <cell r="H55">
            <v>2016</v>
          </cell>
          <cell r="J55">
            <v>2018</v>
          </cell>
          <cell r="L55" t="str">
            <v>2665/QĐ-UBND ngày 29/09/2015</v>
          </cell>
          <cell r="M55" t="str">
            <v>3105/QĐ-UBND ngày 30/10/2015</v>
          </cell>
          <cell r="N55">
            <v>4800</v>
          </cell>
          <cell r="P55">
            <v>4800</v>
          </cell>
          <cell r="Q55">
            <v>3030</v>
          </cell>
          <cell r="S55">
            <v>3030</v>
          </cell>
          <cell r="T55">
            <v>4170</v>
          </cell>
          <cell r="U55">
            <v>1290</v>
          </cell>
          <cell r="V55">
            <v>1290</v>
          </cell>
          <cell r="W55">
            <v>1290</v>
          </cell>
          <cell r="X55">
            <v>100</v>
          </cell>
          <cell r="Z55">
            <v>1290</v>
          </cell>
          <cell r="AA55">
            <v>4320</v>
          </cell>
          <cell r="AB55">
            <v>1290</v>
          </cell>
          <cell r="AC55">
            <v>4320</v>
          </cell>
          <cell r="AD55">
            <v>4170</v>
          </cell>
          <cell r="AE55">
            <v>0</v>
          </cell>
        </row>
        <row r="56">
          <cell r="B56" t="str">
            <v>Nhà lớp học 2 tầng 4 phòng Trường Mầm non Hồng Thủy</v>
          </cell>
          <cell r="E56" t="str">
            <v>2GDĐT</v>
          </cell>
          <cell r="F56" t="str">
            <v>5KCM</v>
          </cell>
          <cell r="G56" t="str">
            <v>Lệ Thủy</v>
          </cell>
          <cell r="H56">
            <v>2016</v>
          </cell>
          <cell r="J56">
            <v>2018</v>
          </cell>
          <cell r="M56" t="str">
            <v>3040/QĐ-UBND ngày 29/10/2015</v>
          </cell>
          <cell r="N56">
            <v>3200</v>
          </cell>
          <cell r="P56">
            <v>3200</v>
          </cell>
          <cell r="Q56">
            <v>2070</v>
          </cell>
          <cell r="S56">
            <v>2070</v>
          </cell>
          <cell r="T56">
            <v>2730</v>
          </cell>
          <cell r="U56">
            <v>810</v>
          </cell>
          <cell r="V56">
            <v>810</v>
          </cell>
          <cell r="W56">
            <v>810</v>
          </cell>
          <cell r="X56">
            <v>100</v>
          </cell>
          <cell r="Z56">
            <v>810</v>
          </cell>
          <cell r="AA56">
            <v>2880</v>
          </cell>
          <cell r="AB56">
            <v>810</v>
          </cell>
          <cell r="AC56">
            <v>2880</v>
          </cell>
          <cell r="AD56">
            <v>2730</v>
          </cell>
          <cell r="AE56">
            <v>0</v>
          </cell>
        </row>
        <row r="57">
          <cell r="B57" t="str">
            <v>Cải tạo, nâng cấp khối phòng học trường Tiểu học Đồng Phú</v>
          </cell>
          <cell r="E57" t="str">
            <v>2GDĐT</v>
          </cell>
          <cell r="F57" t="str">
            <v>5KCM</v>
          </cell>
          <cell r="G57" t="str">
            <v>Đồng Hới</v>
          </cell>
          <cell r="H57">
            <v>2016</v>
          </cell>
          <cell r="J57">
            <v>2018</v>
          </cell>
          <cell r="M57" t="str">
            <v>4463/QĐ-UBND ngày 29/10/2015</v>
          </cell>
          <cell r="N57">
            <v>2794</v>
          </cell>
          <cell r="P57">
            <v>2794</v>
          </cell>
          <cell r="Q57">
            <v>2050</v>
          </cell>
          <cell r="S57">
            <v>2050</v>
          </cell>
          <cell r="T57">
            <v>2365</v>
          </cell>
          <cell r="U57">
            <v>465</v>
          </cell>
          <cell r="V57">
            <v>465</v>
          </cell>
          <cell r="W57">
            <v>465</v>
          </cell>
          <cell r="X57">
            <v>100</v>
          </cell>
          <cell r="Z57">
            <v>465</v>
          </cell>
          <cell r="AA57">
            <v>2515</v>
          </cell>
          <cell r="AB57">
            <v>465</v>
          </cell>
          <cell r="AC57">
            <v>2515</v>
          </cell>
          <cell r="AD57">
            <v>2365</v>
          </cell>
          <cell r="AE57">
            <v>0</v>
          </cell>
        </row>
        <row r="58">
          <cell r="B58" t="str">
            <v>Trường THCS xã Quảng Trường (phòng học chức năng và phòng học bộ môn)</v>
          </cell>
          <cell r="E58" t="str">
            <v>2GDĐT</v>
          </cell>
          <cell r="F58" t="str">
            <v>5KCM</v>
          </cell>
          <cell r="G58" t="str">
            <v>Quảng Trạch</v>
          </cell>
          <cell r="H58">
            <v>2016</v>
          </cell>
          <cell r="J58">
            <v>2018</v>
          </cell>
          <cell r="L58" t="str">
            <v>2848/QĐ-UBND ngày 15/10/2015</v>
          </cell>
          <cell r="M58" t="str">
            <v>3059/QĐ-UBND ngày 29/10/2015</v>
          </cell>
          <cell r="N58">
            <v>3230</v>
          </cell>
          <cell r="P58">
            <v>3230</v>
          </cell>
          <cell r="Q58">
            <v>2125</v>
          </cell>
          <cell r="S58">
            <v>2125</v>
          </cell>
          <cell r="T58">
            <v>2757</v>
          </cell>
          <cell r="U58">
            <v>782</v>
          </cell>
          <cell r="V58">
            <v>782</v>
          </cell>
          <cell r="W58">
            <v>782</v>
          </cell>
          <cell r="X58">
            <v>100</v>
          </cell>
          <cell r="Z58">
            <v>782</v>
          </cell>
          <cell r="AA58">
            <v>2907</v>
          </cell>
          <cell r="AB58">
            <v>782</v>
          </cell>
          <cell r="AC58">
            <v>2907</v>
          </cell>
          <cell r="AD58">
            <v>2757</v>
          </cell>
          <cell r="AE58">
            <v>0</v>
          </cell>
        </row>
        <row r="59">
          <cell r="B59" t="str">
            <v>Trường mầm non thôn Chày Lập xã Phúc Trạch (4 phòng)</v>
          </cell>
          <cell r="E59" t="str">
            <v>2GDĐT</v>
          </cell>
          <cell r="F59" t="str">
            <v>5KCM</v>
          </cell>
          <cell r="G59" t="str">
            <v>Bố Trạch</v>
          </cell>
          <cell r="H59">
            <v>2016</v>
          </cell>
          <cell r="J59">
            <v>2018</v>
          </cell>
          <cell r="M59" t="str">
            <v>2903a/QĐ-UBND ngày 30/10/2015</v>
          </cell>
          <cell r="N59">
            <v>3200</v>
          </cell>
          <cell r="P59">
            <v>3200</v>
          </cell>
          <cell r="Q59">
            <v>2080</v>
          </cell>
          <cell r="S59">
            <v>2080</v>
          </cell>
          <cell r="T59">
            <v>2730</v>
          </cell>
          <cell r="U59">
            <v>800</v>
          </cell>
          <cell r="V59">
            <v>800</v>
          </cell>
          <cell r="W59">
            <v>800</v>
          </cell>
          <cell r="X59">
            <v>100</v>
          </cell>
          <cell r="Z59">
            <v>800</v>
          </cell>
          <cell r="AA59">
            <v>2880</v>
          </cell>
          <cell r="AB59">
            <v>800</v>
          </cell>
          <cell r="AC59">
            <v>2880</v>
          </cell>
          <cell r="AD59">
            <v>2730</v>
          </cell>
          <cell r="AE59">
            <v>0</v>
          </cell>
        </row>
        <row r="60">
          <cell r="B60" t="str">
            <v>Nhà lớp học 2 tầng 4 phòng Trường mầm non Ngư Thủy Trung</v>
          </cell>
          <cell r="E60" t="str">
            <v>2GDĐT</v>
          </cell>
          <cell r="F60" t="str">
            <v>5KCM</v>
          </cell>
          <cell r="G60" t="str">
            <v>Lệ Thủy</v>
          </cell>
          <cell r="H60">
            <v>2016</v>
          </cell>
          <cell r="J60">
            <v>2018</v>
          </cell>
          <cell r="M60" t="str">
            <v>3039/QĐ-UBND ngày 29/10/2015</v>
          </cell>
          <cell r="N60">
            <v>3200</v>
          </cell>
          <cell r="P60">
            <v>3200</v>
          </cell>
          <cell r="Q60">
            <v>2080</v>
          </cell>
          <cell r="S60">
            <v>2080</v>
          </cell>
          <cell r="T60">
            <v>2730</v>
          </cell>
          <cell r="U60">
            <v>800</v>
          </cell>
          <cell r="V60">
            <v>800</v>
          </cell>
          <cell r="W60">
            <v>800</v>
          </cell>
          <cell r="X60">
            <v>100</v>
          </cell>
          <cell r="Z60">
            <v>800</v>
          </cell>
          <cell r="AA60">
            <v>2880</v>
          </cell>
          <cell r="AB60">
            <v>800</v>
          </cell>
          <cell r="AC60">
            <v>2880</v>
          </cell>
          <cell r="AD60">
            <v>2730</v>
          </cell>
          <cell r="AE60">
            <v>0</v>
          </cell>
        </row>
        <row r="61">
          <cell r="B61" t="str">
            <v>Trường Mầm non Khu vực Lộc An (6 phòng)</v>
          </cell>
          <cell r="E61" t="str">
            <v>2GDĐT</v>
          </cell>
          <cell r="F61" t="str">
            <v>5KCM</v>
          </cell>
          <cell r="G61" t="str">
            <v>Lệ Thủy</v>
          </cell>
          <cell r="H61">
            <v>2016</v>
          </cell>
          <cell r="J61">
            <v>2018</v>
          </cell>
          <cell r="M61" t="str">
            <v>3042/QĐ-UBND ngày 29/10/2015</v>
          </cell>
          <cell r="N61">
            <v>4800</v>
          </cell>
          <cell r="P61">
            <v>4800</v>
          </cell>
          <cell r="Q61">
            <v>3080</v>
          </cell>
          <cell r="S61">
            <v>3080</v>
          </cell>
          <cell r="T61">
            <v>4210</v>
          </cell>
          <cell r="U61">
            <v>1240</v>
          </cell>
          <cell r="V61">
            <v>1240</v>
          </cell>
          <cell r="W61">
            <v>1240</v>
          </cell>
          <cell r="X61">
            <v>100</v>
          </cell>
          <cell r="Z61">
            <v>1240</v>
          </cell>
          <cell r="AA61">
            <v>4320</v>
          </cell>
          <cell r="AB61">
            <v>1240</v>
          </cell>
          <cell r="AC61">
            <v>4320</v>
          </cell>
          <cell r="AD61">
            <v>4210</v>
          </cell>
          <cell r="AE61">
            <v>0</v>
          </cell>
        </row>
        <row r="62">
          <cell r="B62" t="str">
            <v>Trường Mầm non xã Hàm Ninh (điểm trường Trần Xá)</v>
          </cell>
          <cell r="E62" t="str">
            <v>2GDĐT</v>
          </cell>
          <cell r="F62" t="str">
            <v>5KCM</v>
          </cell>
          <cell r="G62" t="str">
            <v>Quảng Ninh</v>
          </cell>
          <cell r="H62">
            <v>2016</v>
          </cell>
          <cell r="J62">
            <v>2018</v>
          </cell>
          <cell r="M62" t="str">
            <v>3124/QĐ-UBND ngày 30/10/2015</v>
          </cell>
          <cell r="N62">
            <v>4800</v>
          </cell>
          <cell r="P62">
            <v>4800</v>
          </cell>
          <cell r="Q62">
            <v>2950</v>
          </cell>
          <cell r="S62">
            <v>2950</v>
          </cell>
          <cell r="T62">
            <v>4320</v>
          </cell>
          <cell r="U62">
            <v>1370</v>
          </cell>
          <cell r="V62">
            <v>1370</v>
          </cell>
          <cell r="W62">
            <v>1370</v>
          </cell>
          <cell r="X62">
            <v>100</v>
          </cell>
          <cell r="Z62">
            <v>1370</v>
          </cell>
          <cell r="AA62">
            <v>4320</v>
          </cell>
          <cell r="AB62">
            <v>1370</v>
          </cell>
          <cell r="AC62">
            <v>4320</v>
          </cell>
          <cell r="AD62">
            <v>4320</v>
          </cell>
          <cell r="AE62">
            <v>0</v>
          </cell>
        </row>
        <row r="63">
          <cell r="B63" t="str">
            <v>Trường TH Trường Sơn (4 phòng)</v>
          </cell>
          <cell r="E63" t="str">
            <v>2GDĐT</v>
          </cell>
          <cell r="F63" t="str">
            <v>5KCM</v>
          </cell>
          <cell r="G63" t="str">
            <v>Quảng Ninh</v>
          </cell>
          <cell r="H63">
            <v>2016</v>
          </cell>
          <cell r="J63">
            <v>2018</v>
          </cell>
          <cell r="M63" t="str">
            <v>809/QĐ-UBND ngày 28/10/2015</v>
          </cell>
          <cell r="N63">
            <v>2500</v>
          </cell>
          <cell r="P63">
            <v>2500</v>
          </cell>
          <cell r="Q63">
            <v>1650</v>
          </cell>
          <cell r="S63">
            <v>1650</v>
          </cell>
          <cell r="T63">
            <v>2150</v>
          </cell>
          <cell r="U63">
            <v>600</v>
          </cell>
          <cell r="V63">
            <v>600</v>
          </cell>
          <cell r="W63">
            <v>600</v>
          </cell>
          <cell r="X63">
            <v>100</v>
          </cell>
          <cell r="Z63">
            <v>600</v>
          </cell>
          <cell r="AA63">
            <v>2250</v>
          </cell>
          <cell r="AB63">
            <v>600</v>
          </cell>
          <cell r="AC63">
            <v>2250</v>
          </cell>
          <cell r="AD63">
            <v>2150</v>
          </cell>
          <cell r="AE63">
            <v>0</v>
          </cell>
        </row>
        <row r="64">
          <cell r="B64" t="str">
            <v>Trường Mầm non Tân Thủy (hỗ trợ nông thôn mới)</v>
          </cell>
          <cell r="E64" t="str">
            <v>2GDĐT</v>
          </cell>
          <cell r="F64" t="str">
            <v>5KCM</v>
          </cell>
          <cell r="G64" t="str">
            <v>Lệ Thủy</v>
          </cell>
          <cell r="H64">
            <v>2016</v>
          </cell>
          <cell r="J64">
            <v>2018</v>
          </cell>
          <cell r="M64" t="str">
            <v>2896/QĐ-UBND ngày 30/5/2016</v>
          </cell>
          <cell r="N64">
            <v>4800</v>
          </cell>
          <cell r="P64">
            <v>1800</v>
          </cell>
          <cell r="Q64">
            <v>3510</v>
          </cell>
          <cell r="S64">
            <v>510</v>
          </cell>
          <cell r="T64">
            <v>1620</v>
          </cell>
          <cell r="U64">
            <v>1110</v>
          </cell>
          <cell r="V64">
            <v>1110</v>
          </cell>
          <cell r="W64">
            <v>1110</v>
          </cell>
          <cell r="X64">
            <v>100</v>
          </cell>
          <cell r="Z64">
            <v>1110</v>
          </cell>
          <cell r="AA64">
            <v>4620</v>
          </cell>
          <cell r="AB64">
            <v>1110</v>
          </cell>
          <cell r="AC64">
            <v>1620</v>
          </cell>
          <cell r="AD64">
            <v>1620</v>
          </cell>
          <cell r="AE64">
            <v>0</v>
          </cell>
          <cell r="AN64" t="str">
            <v>Cập nhật số vốn bố trí</v>
          </cell>
        </row>
        <row r="65">
          <cell r="B65" t="str">
            <v>Nhà lớp học 2 tầng 6 phòng Trường THCS xã Quảng Lưu</v>
          </cell>
          <cell r="E65" t="str">
            <v>2GDĐT</v>
          </cell>
          <cell r="F65" t="str">
            <v>5KCM</v>
          </cell>
          <cell r="G65" t="str">
            <v>Quảng Trạch</v>
          </cell>
          <cell r="H65">
            <v>2016</v>
          </cell>
          <cell r="J65">
            <v>2018</v>
          </cell>
          <cell r="M65" t="str">
            <v>3103/QĐ-UBND ngày 30/10/2015</v>
          </cell>
          <cell r="N65">
            <v>3000</v>
          </cell>
          <cell r="P65">
            <v>3000</v>
          </cell>
          <cell r="Q65">
            <v>1900</v>
          </cell>
          <cell r="S65">
            <v>1900</v>
          </cell>
          <cell r="T65">
            <v>2700</v>
          </cell>
          <cell r="U65">
            <v>800</v>
          </cell>
          <cell r="V65">
            <v>800</v>
          </cell>
          <cell r="W65">
            <v>800</v>
          </cell>
          <cell r="X65">
            <v>100</v>
          </cell>
          <cell r="Z65">
            <v>800</v>
          </cell>
          <cell r="AA65">
            <v>2700</v>
          </cell>
          <cell r="AB65">
            <v>800</v>
          </cell>
          <cell r="AC65">
            <v>2700</v>
          </cell>
          <cell r="AD65">
            <v>2700</v>
          </cell>
          <cell r="AE65">
            <v>0</v>
          </cell>
        </row>
        <row r="66">
          <cell r="B66" t="str">
            <v>Trường TH Thái Thủy (4 phòng)</v>
          </cell>
          <cell r="E66" t="str">
            <v>2GDĐT</v>
          </cell>
          <cell r="F66" t="str">
            <v>5KCM</v>
          </cell>
          <cell r="G66" t="str">
            <v>Lệ Thủy</v>
          </cell>
          <cell r="H66">
            <v>2016</v>
          </cell>
          <cell r="J66">
            <v>2018</v>
          </cell>
          <cell r="M66" t="str">
            <v>1582/QĐ-UBND ngày 30/5/2016</v>
          </cell>
          <cell r="N66">
            <v>1888</v>
          </cell>
          <cell r="P66">
            <v>1888</v>
          </cell>
          <cell r="Q66">
            <v>750</v>
          </cell>
          <cell r="S66">
            <v>750</v>
          </cell>
          <cell r="T66">
            <v>1549</v>
          </cell>
          <cell r="U66">
            <v>949</v>
          </cell>
          <cell r="V66">
            <v>949</v>
          </cell>
          <cell r="W66">
            <v>949</v>
          </cell>
          <cell r="X66">
            <v>100</v>
          </cell>
          <cell r="Z66">
            <v>949</v>
          </cell>
          <cell r="AA66">
            <v>1699</v>
          </cell>
          <cell r="AB66">
            <v>949</v>
          </cell>
          <cell r="AC66">
            <v>1699</v>
          </cell>
          <cell r="AD66">
            <v>1549</v>
          </cell>
          <cell r="AE66">
            <v>0</v>
          </cell>
        </row>
        <row r="67">
          <cell r="B67" t="str">
            <v>Trường TH và THCS Trọng Hóa (6 phòng)</v>
          </cell>
          <cell r="E67" t="str">
            <v>2GDĐT</v>
          </cell>
          <cell r="F67" t="str">
            <v>5KCM</v>
          </cell>
          <cell r="G67" t="str">
            <v>Minh Hóa</v>
          </cell>
          <cell r="H67">
            <v>2016</v>
          </cell>
          <cell r="J67">
            <v>2018</v>
          </cell>
          <cell r="L67" t="str">
            <v>3082/QĐ-UBND ngày 30/10/2015</v>
          </cell>
          <cell r="M67" t="str">
            <v>3076a/QĐ-UBND ngày 30/10/2015</v>
          </cell>
          <cell r="N67">
            <v>3000</v>
          </cell>
          <cell r="P67">
            <v>3000</v>
          </cell>
          <cell r="Q67">
            <v>1953</v>
          </cell>
          <cell r="S67">
            <v>1953</v>
          </cell>
          <cell r="T67">
            <v>2500</v>
          </cell>
          <cell r="U67">
            <v>747</v>
          </cell>
          <cell r="V67">
            <v>747</v>
          </cell>
          <cell r="W67">
            <v>747</v>
          </cell>
          <cell r="X67">
            <v>100</v>
          </cell>
          <cell r="Z67">
            <v>747</v>
          </cell>
          <cell r="AA67">
            <v>2700</v>
          </cell>
          <cell r="AB67">
            <v>747</v>
          </cell>
          <cell r="AC67">
            <v>2700</v>
          </cell>
          <cell r="AD67">
            <v>2500</v>
          </cell>
          <cell r="AE67">
            <v>0</v>
          </cell>
        </row>
        <row r="68">
          <cell r="B68" t="str">
            <v>Trường TH số 1 Đồng Lê (6 phòng chức năng)</v>
          </cell>
          <cell r="E68" t="str">
            <v>2GDĐT</v>
          </cell>
          <cell r="F68" t="str">
            <v>5KCM</v>
          </cell>
          <cell r="G68" t="str">
            <v>Tuyên Hóa</v>
          </cell>
          <cell r="H68">
            <v>2016</v>
          </cell>
          <cell r="J68">
            <v>2018</v>
          </cell>
          <cell r="L68" t="str">
            <v>3045/QĐ-UBND ngày 29/10/2015</v>
          </cell>
          <cell r="M68" t="str">
            <v>3119a/QĐ-UBND ngày 30/10/2015</v>
          </cell>
          <cell r="N68">
            <v>2578</v>
          </cell>
          <cell r="P68">
            <v>2578</v>
          </cell>
          <cell r="Q68">
            <v>1815</v>
          </cell>
          <cell r="S68">
            <v>1815</v>
          </cell>
          <cell r="T68">
            <v>2070</v>
          </cell>
          <cell r="U68">
            <v>505</v>
          </cell>
          <cell r="V68">
            <v>505</v>
          </cell>
          <cell r="W68">
            <v>505</v>
          </cell>
          <cell r="X68">
            <v>100</v>
          </cell>
          <cell r="Z68">
            <v>505</v>
          </cell>
          <cell r="AA68">
            <v>2320</v>
          </cell>
          <cell r="AB68">
            <v>505</v>
          </cell>
          <cell r="AC68">
            <v>2320</v>
          </cell>
          <cell r="AD68">
            <v>2070</v>
          </cell>
          <cell r="AE68">
            <v>0</v>
          </cell>
        </row>
        <row r="69">
          <cell r="B69" t="str">
            <v>Trường THCS Tân Hóa (6 phòng)</v>
          </cell>
          <cell r="E69" t="str">
            <v>2GDĐT</v>
          </cell>
          <cell r="F69" t="str">
            <v>5KCM</v>
          </cell>
          <cell r="G69" t="str">
            <v>Minh Hóa</v>
          </cell>
          <cell r="H69">
            <v>2016</v>
          </cell>
          <cell r="J69">
            <v>2018</v>
          </cell>
          <cell r="L69" t="str">
            <v>3081/QĐ-UBND ngày 30/10/2015</v>
          </cell>
          <cell r="M69" t="str">
            <v>3074a/QĐ-UBND ngày 30/10/2015</v>
          </cell>
          <cell r="N69">
            <v>2998</v>
          </cell>
          <cell r="P69">
            <v>2998</v>
          </cell>
          <cell r="Q69">
            <v>1963</v>
          </cell>
          <cell r="S69">
            <v>1963</v>
          </cell>
          <cell r="T69">
            <v>2498</v>
          </cell>
          <cell r="U69">
            <v>735</v>
          </cell>
          <cell r="V69">
            <v>735</v>
          </cell>
          <cell r="W69">
            <v>735</v>
          </cell>
          <cell r="X69">
            <v>100</v>
          </cell>
          <cell r="Z69">
            <v>735</v>
          </cell>
          <cell r="AA69">
            <v>2698</v>
          </cell>
          <cell r="AB69">
            <v>735</v>
          </cell>
          <cell r="AC69">
            <v>2698</v>
          </cell>
          <cell r="AD69">
            <v>2498</v>
          </cell>
          <cell r="AE69">
            <v>0</v>
          </cell>
        </row>
        <row r="70">
          <cell r="B70" t="str">
            <v>Nhà hiệu bộ trường THCS Xuân Ninh</v>
          </cell>
          <cell r="E70" t="str">
            <v>2GDĐT</v>
          </cell>
          <cell r="F70" t="str">
            <v>5KCM</v>
          </cell>
          <cell r="G70" t="str">
            <v>Quảng Ninh</v>
          </cell>
          <cell r="H70">
            <v>2016</v>
          </cell>
          <cell r="J70">
            <v>2018</v>
          </cell>
          <cell r="M70" t="str">
            <v>323/QĐ-UBND ngày 9/5/2016</v>
          </cell>
          <cell r="N70">
            <v>2994</v>
          </cell>
          <cell r="P70">
            <v>2394</v>
          </cell>
          <cell r="Q70">
            <v>939</v>
          </cell>
          <cell r="S70">
            <v>339</v>
          </cell>
          <cell r="T70">
            <v>2394</v>
          </cell>
          <cell r="U70">
            <v>2055</v>
          </cell>
          <cell r="V70">
            <v>2055</v>
          </cell>
          <cell r="W70">
            <v>2055</v>
          </cell>
          <cell r="X70">
            <v>100</v>
          </cell>
          <cell r="Z70">
            <v>2055</v>
          </cell>
          <cell r="AA70">
            <v>2994</v>
          </cell>
          <cell r="AB70">
            <v>2055</v>
          </cell>
          <cell r="AC70">
            <v>2394</v>
          </cell>
          <cell r="AD70">
            <v>2394</v>
          </cell>
          <cell r="AE70">
            <v>0</v>
          </cell>
          <cell r="AN70" t="str">
            <v>Cập nhật số vốn bố trí</v>
          </cell>
        </row>
        <row r="71">
          <cell r="B71" t="str">
            <v>Dự án chuyển tiếp</v>
          </cell>
          <cell r="N71">
            <v>186777.3</v>
          </cell>
          <cell r="O71">
            <v>0</v>
          </cell>
          <cell r="P71">
            <v>183548.3</v>
          </cell>
          <cell r="Q71">
            <v>50250</v>
          </cell>
          <cell r="R71">
            <v>805</v>
          </cell>
          <cell r="S71">
            <v>50250</v>
          </cell>
          <cell r="T71">
            <v>163385</v>
          </cell>
          <cell r="U71">
            <v>114650</v>
          </cell>
          <cell r="V71">
            <v>60108</v>
          </cell>
          <cell r="W71">
            <v>59791.5</v>
          </cell>
          <cell r="Z71">
            <v>60108</v>
          </cell>
          <cell r="AA71">
            <v>110358</v>
          </cell>
          <cell r="AB71">
            <v>60913</v>
          </cell>
          <cell r="AC71">
            <v>110358</v>
          </cell>
          <cell r="AD71">
            <v>163385</v>
          </cell>
          <cell r="AE71">
            <v>54542</v>
          </cell>
        </row>
        <row r="72">
          <cell r="B72" t="str">
            <v>Nhà lớp học 2 tầng 6 phòng Trường cấp 1,2 xã Trường Thủy</v>
          </cell>
          <cell r="E72" t="str">
            <v>2GDĐT</v>
          </cell>
          <cell r="F72" t="str">
            <v>5KCM</v>
          </cell>
          <cell r="G72" t="str">
            <v>Lệ Thủy</v>
          </cell>
          <cell r="H72">
            <v>2017</v>
          </cell>
          <cell r="J72">
            <v>2019</v>
          </cell>
          <cell r="M72" t="str">
            <v>5362/QĐ-UBND ngày 23/10/2016</v>
          </cell>
          <cell r="N72">
            <v>2600</v>
          </cell>
          <cell r="P72">
            <v>2600</v>
          </cell>
          <cell r="Q72">
            <v>725</v>
          </cell>
          <cell r="S72">
            <v>725</v>
          </cell>
          <cell r="T72">
            <v>2265</v>
          </cell>
          <cell r="U72">
            <v>1615</v>
          </cell>
          <cell r="V72">
            <v>1615</v>
          </cell>
          <cell r="W72">
            <v>1615</v>
          </cell>
          <cell r="X72">
            <v>100</v>
          </cell>
          <cell r="Z72">
            <v>1615</v>
          </cell>
          <cell r="AA72">
            <v>2340</v>
          </cell>
          <cell r="AB72">
            <v>1615</v>
          </cell>
          <cell r="AC72">
            <v>2340</v>
          </cell>
          <cell r="AD72">
            <v>2265</v>
          </cell>
          <cell r="AE72">
            <v>0</v>
          </cell>
          <cell r="AN72" t="str">
            <v>Cập nhật số vốn bố trí</v>
          </cell>
        </row>
        <row r="73">
          <cell r="B73" t="str">
            <v>Trường Mầm non Văn Thủy (6 phòng)</v>
          </cell>
          <cell r="E73" t="str">
            <v>2GDĐT</v>
          </cell>
          <cell r="F73" t="str">
            <v>5KCM</v>
          </cell>
          <cell r="G73" t="str">
            <v>Lệ Thủy</v>
          </cell>
          <cell r="H73">
            <v>2017</v>
          </cell>
          <cell r="J73">
            <v>2019</v>
          </cell>
          <cell r="L73" t="str">
            <v>3024/QĐ-UBND ngày 28/10/2015</v>
          </cell>
          <cell r="M73" t="str">
            <v>3458/QĐ-UBND ngày 28/10/2016</v>
          </cell>
          <cell r="N73">
            <v>4556</v>
          </cell>
          <cell r="P73">
            <v>4556</v>
          </cell>
          <cell r="Q73">
            <v>1120</v>
          </cell>
          <cell r="S73">
            <v>1120</v>
          </cell>
          <cell r="T73">
            <v>4025</v>
          </cell>
          <cell r="U73">
            <v>2905</v>
          </cell>
          <cell r="V73">
            <v>1452</v>
          </cell>
          <cell r="W73">
            <v>1452.5</v>
          </cell>
          <cell r="X73">
            <v>50</v>
          </cell>
          <cell r="Z73">
            <v>1452</v>
          </cell>
          <cell r="AA73">
            <v>2572</v>
          </cell>
          <cell r="AB73">
            <v>1452</v>
          </cell>
          <cell r="AC73">
            <v>2572</v>
          </cell>
          <cell r="AD73">
            <v>4025</v>
          </cell>
          <cell r="AE73">
            <v>1453</v>
          </cell>
          <cell r="AF73">
            <v>1453</v>
          </cell>
          <cell r="AG73">
            <v>100</v>
          </cell>
          <cell r="AI73">
            <v>1453</v>
          </cell>
          <cell r="AJ73">
            <v>4025</v>
          </cell>
          <cell r="AK73">
            <v>4025</v>
          </cell>
          <cell r="AL73">
            <v>4025</v>
          </cell>
          <cell r="AM73">
            <v>0</v>
          </cell>
          <cell r="AQ73" t="str">
            <v>Văn Thủy</v>
          </cell>
          <cell r="AT73" t="str">
            <v>NTM</v>
          </cell>
          <cell r="AU73" t="str">
            <v>UBND xã Văn Thủy</v>
          </cell>
        </row>
        <row r="74">
          <cell r="B74" t="str">
            <v>Nhà lớp học 2 tầng 6 phòng Trường Mầm non khu vực Nhân Hồng xã Nhân Trạch</v>
          </cell>
          <cell r="E74" t="str">
            <v>2GDĐT</v>
          </cell>
          <cell r="F74" t="str">
            <v>5KCM</v>
          </cell>
          <cell r="G74" t="str">
            <v>Bố Trạch</v>
          </cell>
          <cell r="H74">
            <v>2017</v>
          </cell>
          <cell r="J74">
            <v>2019</v>
          </cell>
          <cell r="L74" t="str">
            <v>2432/QĐ-UBND ngày 12/08/2016</v>
          </cell>
          <cell r="M74" t="str">
            <v>3302/QĐ-UBND ngày 24/10/2016</v>
          </cell>
          <cell r="N74">
            <v>6229</v>
          </cell>
          <cell r="P74">
            <v>3000</v>
          </cell>
          <cell r="Q74">
            <v>1025</v>
          </cell>
          <cell r="S74">
            <v>1025</v>
          </cell>
          <cell r="T74">
            <v>2625</v>
          </cell>
          <cell r="U74">
            <v>1675</v>
          </cell>
          <cell r="V74">
            <v>838</v>
          </cell>
          <cell r="W74">
            <v>837.5</v>
          </cell>
          <cell r="X74">
            <v>50</v>
          </cell>
          <cell r="Z74">
            <v>838</v>
          </cell>
          <cell r="AA74">
            <v>1863</v>
          </cell>
          <cell r="AB74">
            <v>838</v>
          </cell>
          <cell r="AC74">
            <v>1863</v>
          </cell>
          <cell r="AD74">
            <v>2625</v>
          </cell>
          <cell r="AE74">
            <v>837</v>
          </cell>
          <cell r="AF74">
            <v>837</v>
          </cell>
          <cell r="AG74">
            <v>100</v>
          </cell>
          <cell r="AI74">
            <v>837</v>
          </cell>
          <cell r="AJ74">
            <v>2700</v>
          </cell>
          <cell r="AK74">
            <v>2700</v>
          </cell>
          <cell r="AL74">
            <v>2625</v>
          </cell>
          <cell r="AM74">
            <v>0</v>
          </cell>
          <cell r="AN74" t="str">
            <v>Cập nhật số vốn bố trí</v>
          </cell>
          <cell r="AQ74" t="str">
            <v>Nhân Trạch</v>
          </cell>
          <cell r="AT74" t="str">
            <v>NTM</v>
          </cell>
          <cell r="AU74" t="str">
            <v>UBND xã Nhân Trạch</v>
          </cell>
        </row>
        <row r="75">
          <cell r="B75" t="str">
            <v>Trường tiểu học Liên Thủy (6 phòng)</v>
          </cell>
          <cell r="E75" t="str">
            <v>2GDĐT</v>
          </cell>
          <cell r="F75" t="str">
            <v>5KCM</v>
          </cell>
          <cell r="G75" t="str">
            <v>Lệ Thủy</v>
          </cell>
          <cell r="H75">
            <v>2017</v>
          </cell>
          <cell r="J75">
            <v>2019</v>
          </cell>
          <cell r="L75" t="str">
            <v>2862/QĐ-UBND ngày 15/10/2015</v>
          </cell>
          <cell r="M75" t="str">
            <v>3019/QĐ-UBND ngày 30/9/2016</v>
          </cell>
          <cell r="N75">
            <v>2488</v>
          </cell>
          <cell r="P75">
            <v>2488</v>
          </cell>
          <cell r="Q75">
            <v>725</v>
          </cell>
          <cell r="S75">
            <v>725</v>
          </cell>
          <cell r="T75">
            <v>2164</v>
          </cell>
          <cell r="U75">
            <v>1514</v>
          </cell>
          <cell r="V75">
            <v>1514</v>
          </cell>
          <cell r="W75">
            <v>1514</v>
          </cell>
          <cell r="X75">
            <v>100</v>
          </cell>
          <cell r="Z75">
            <v>1514</v>
          </cell>
          <cell r="AA75">
            <v>2239</v>
          </cell>
          <cell r="AB75">
            <v>1514</v>
          </cell>
          <cell r="AC75">
            <v>2239</v>
          </cell>
          <cell r="AD75">
            <v>2164</v>
          </cell>
          <cell r="AE75">
            <v>0</v>
          </cell>
          <cell r="AN75" t="str">
            <v>Cập nhật số vốn bố trí</v>
          </cell>
        </row>
        <row r="76">
          <cell r="B76" t="str">
            <v>Hệ thống thoát nước và hạ tầng kỹ thuật trường THPT Phan Bội Châu</v>
          </cell>
          <cell r="E76" t="str">
            <v>2GDĐT</v>
          </cell>
          <cell r="F76" t="str">
            <v>5KCM</v>
          </cell>
          <cell r="G76" t="str">
            <v>Tuyên Hóa</v>
          </cell>
          <cell r="H76">
            <v>2017</v>
          </cell>
          <cell r="J76">
            <v>2019</v>
          </cell>
          <cell r="L76" t="str">
            <v>2514/QĐ-UBND ngày 10/09/2015</v>
          </cell>
          <cell r="M76" t="str">
            <v>2642/QĐ-UBND ngày 29/8/2016</v>
          </cell>
          <cell r="N76">
            <v>3777</v>
          </cell>
          <cell r="P76">
            <v>3777</v>
          </cell>
          <cell r="Q76">
            <v>1200</v>
          </cell>
          <cell r="S76">
            <v>1200</v>
          </cell>
          <cell r="T76">
            <v>3299</v>
          </cell>
          <cell r="U76">
            <v>2199</v>
          </cell>
          <cell r="V76">
            <v>1100</v>
          </cell>
          <cell r="W76">
            <v>1099.5</v>
          </cell>
          <cell r="X76">
            <v>50</v>
          </cell>
          <cell r="Z76">
            <v>1100</v>
          </cell>
          <cell r="AA76">
            <v>2300</v>
          </cell>
          <cell r="AB76">
            <v>1100</v>
          </cell>
          <cell r="AC76">
            <v>2300</v>
          </cell>
          <cell r="AD76">
            <v>3299</v>
          </cell>
          <cell r="AE76">
            <v>1099</v>
          </cell>
          <cell r="AF76">
            <v>1099</v>
          </cell>
          <cell r="AG76">
            <v>100</v>
          </cell>
          <cell r="AI76">
            <v>1099</v>
          </cell>
          <cell r="AJ76">
            <v>3399</v>
          </cell>
          <cell r="AK76">
            <v>3399</v>
          </cell>
          <cell r="AL76">
            <v>3299</v>
          </cell>
          <cell r="AM76">
            <v>0</v>
          </cell>
          <cell r="AN76" t="str">
            <v>Cập nhật số vốn bố trí</v>
          </cell>
          <cell r="AQ76" t="str">
            <v>Phong Hóa</v>
          </cell>
          <cell r="AT76" t="str">
            <v>NTM</v>
          </cell>
          <cell r="AU76" t="str">
            <v>Trường THPT Phan Bội Châu</v>
          </cell>
        </row>
        <row r="77">
          <cell r="B77" t="str">
            <v>Nhà lớp học 6 phòng 2 tầng Trường Tiểu học xã Văn Hóa</v>
          </cell>
          <cell r="E77" t="str">
            <v>2GDĐT</v>
          </cell>
          <cell r="F77" t="str">
            <v>5KCM</v>
          </cell>
          <cell r="G77" t="str">
            <v>Tuyên Hóa</v>
          </cell>
          <cell r="H77">
            <v>2017</v>
          </cell>
          <cell r="J77">
            <v>2019</v>
          </cell>
          <cell r="L77" t="str">
            <v>2937/QĐ-UBND ngày 19/10/2015</v>
          </cell>
          <cell r="M77" t="str">
            <v>2481/QĐ-UBND ngày 16/8/2016</v>
          </cell>
          <cell r="N77">
            <v>2890</v>
          </cell>
          <cell r="P77">
            <v>2890</v>
          </cell>
          <cell r="Q77">
            <v>805</v>
          </cell>
          <cell r="R77">
            <v>805</v>
          </cell>
          <cell r="S77">
            <v>805</v>
          </cell>
          <cell r="T77">
            <v>2526</v>
          </cell>
          <cell r="U77">
            <v>1796</v>
          </cell>
          <cell r="V77">
            <v>898</v>
          </cell>
          <cell r="W77">
            <v>898</v>
          </cell>
          <cell r="X77">
            <v>50</v>
          </cell>
          <cell r="Z77">
            <v>898</v>
          </cell>
          <cell r="AA77">
            <v>1703</v>
          </cell>
          <cell r="AB77">
            <v>1703</v>
          </cell>
          <cell r="AC77">
            <v>1703</v>
          </cell>
          <cell r="AD77">
            <v>2526</v>
          </cell>
          <cell r="AE77">
            <v>898</v>
          </cell>
          <cell r="AF77">
            <v>898</v>
          </cell>
          <cell r="AG77">
            <v>100</v>
          </cell>
          <cell r="AI77">
            <v>898</v>
          </cell>
          <cell r="AJ77">
            <v>2601</v>
          </cell>
          <cell r="AK77">
            <v>2601</v>
          </cell>
          <cell r="AL77">
            <v>2526</v>
          </cell>
          <cell r="AM77">
            <v>0</v>
          </cell>
          <cell r="AN77" t="str">
            <v>Cập nhật số vốn bố trí</v>
          </cell>
          <cell r="AQ77" t="str">
            <v>Văn Hóa</v>
          </cell>
          <cell r="AT77" t="str">
            <v>NTM</v>
          </cell>
          <cell r="AU77" t="str">
            <v>UBND xã Văn Hóa</v>
          </cell>
        </row>
        <row r="78">
          <cell r="B78" t="str">
            <v>Nhà lớp học 2 tầng 6 phòng trường THCS xã Quảng Tiến, huyện Quảng Trạch</v>
          </cell>
          <cell r="E78" t="str">
            <v>2GDĐT</v>
          </cell>
          <cell r="F78" t="str">
            <v>5KCM</v>
          </cell>
          <cell r="G78" t="str">
            <v>Quảng Trạch</v>
          </cell>
          <cell r="H78">
            <v>2017</v>
          </cell>
          <cell r="J78">
            <v>2019</v>
          </cell>
          <cell r="L78" t="str">
            <v>3025/QĐ-UBND ngày 28/10/2015</v>
          </cell>
          <cell r="M78" t="str">
            <v>3310/QĐ-UBND ngày 24/10/2016</v>
          </cell>
          <cell r="N78">
            <v>2743</v>
          </cell>
          <cell r="P78">
            <v>2743</v>
          </cell>
          <cell r="Q78">
            <v>815</v>
          </cell>
          <cell r="S78">
            <v>815</v>
          </cell>
          <cell r="T78">
            <v>2394</v>
          </cell>
          <cell r="U78">
            <v>1654</v>
          </cell>
          <cell r="V78">
            <v>1654</v>
          </cell>
          <cell r="W78">
            <v>1654</v>
          </cell>
          <cell r="X78">
            <v>100</v>
          </cell>
          <cell r="Z78">
            <v>1654</v>
          </cell>
          <cell r="AA78">
            <v>2469</v>
          </cell>
          <cell r="AB78">
            <v>1654</v>
          </cell>
          <cell r="AC78">
            <v>2469</v>
          </cell>
          <cell r="AD78">
            <v>2394</v>
          </cell>
          <cell r="AE78">
            <v>0</v>
          </cell>
          <cell r="AN78" t="str">
            <v>Cập nhật số vốn bố trí</v>
          </cell>
          <cell r="AQ78" t="str">
            <v>Quảng Tiến</v>
          </cell>
          <cell r="AS78" t="str">
            <v>xã 135</v>
          </cell>
          <cell r="AT78" t="str">
            <v>NTM</v>
          </cell>
        </row>
        <row r="79">
          <cell r="B79" t="str">
            <v>Trường PTDTNT Lệ Thủy (Nhà nội trú học sinh 20 phòng)</v>
          </cell>
          <cell r="E79" t="str">
            <v>2GDĐT</v>
          </cell>
          <cell r="F79" t="str">
            <v>5KCM</v>
          </cell>
          <cell r="G79" t="str">
            <v>Lệ Thủy</v>
          </cell>
          <cell r="H79">
            <v>2017</v>
          </cell>
          <cell r="J79">
            <v>2019</v>
          </cell>
          <cell r="M79" t="str">
            <v>3457/QĐ-UBND ngày 28/10/2016</v>
          </cell>
          <cell r="N79">
            <v>5000</v>
          </cell>
          <cell r="P79">
            <v>5000</v>
          </cell>
          <cell r="Q79">
            <v>1370</v>
          </cell>
          <cell r="S79">
            <v>1370</v>
          </cell>
          <cell r="T79">
            <v>4330</v>
          </cell>
          <cell r="U79">
            <v>3130</v>
          </cell>
          <cell r="V79">
            <v>1565</v>
          </cell>
          <cell r="W79">
            <v>1565</v>
          </cell>
          <cell r="X79">
            <v>50</v>
          </cell>
          <cell r="Z79">
            <v>1565</v>
          </cell>
          <cell r="AA79">
            <v>2935</v>
          </cell>
          <cell r="AB79">
            <v>1565</v>
          </cell>
          <cell r="AC79">
            <v>2935</v>
          </cell>
          <cell r="AD79">
            <v>4330</v>
          </cell>
          <cell r="AE79">
            <v>1565</v>
          </cell>
          <cell r="AF79">
            <v>1565</v>
          </cell>
          <cell r="AG79">
            <v>100</v>
          </cell>
          <cell r="AI79">
            <v>1565</v>
          </cell>
          <cell r="AJ79">
            <v>4500</v>
          </cell>
          <cell r="AK79">
            <v>4500</v>
          </cell>
          <cell r="AL79">
            <v>4330</v>
          </cell>
          <cell r="AM79">
            <v>0</v>
          </cell>
          <cell r="AN79" t="str">
            <v>Cập nhật số vốn bố trí</v>
          </cell>
          <cell r="AQ79" t="str">
            <v>Mai Thủy</v>
          </cell>
          <cell r="AT79" t="str">
            <v>NTM</v>
          </cell>
          <cell r="AU79" t="str">
            <v xml:space="preserve">Trường Phổ thông Dân tộc nội trú Lệ Thủy </v>
          </cell>
        </row>
        <row r="80">
          <cell r="B80" t="str">
            <v>Trường Tiểu học Ngư Thủy Bắc (2 tầng 6 phòng)</v>
          </cell>
          <cell r="E80" t="str">
            <v>2GDĐT</v>
          </cell>
          <cell r="F80" t="str">
            <v>5KCM</v>
          </cell>
          <cell r="G80" t="str">
            <v>Lệ Thủy</v>
          </cell>
          <cell r="H80">
            <v>2017</v>
          </cell>
          <cell r="J80">
            <v>2019</v>
          </cell>
          <cell r="M80" t="str">
            <v>2570/QĐ-UBND ngày 24/8/2016</v>
          </cell>
          <cell r="N80">
            <v>2992</v>
          </cell>
          <cell r="P80">
            <v>2992</v>
          </cell>
          <cell r="Q80">
            <v>825</v>
          </cell>
          <cell r="S80">
            <v>825</v>
          </cell>
          <cell r="T80">
            <v>2618</v>
          </cell>
          <cell r="U80">
            <v>1868</v>
          </cell>
          <cell r="V80">
            <v>934</v>
          </cell>
          <cell r="W80">
            <v>934</v>
          </cell>
          <cell r="X80">
            <v>50</v>
          </cell>
          <cell r="Z80">
            <v>934</v>
          </cell>
          <cell r="AA80">
            <v>1759</v>
          </cell>
          <cell r="AB80">
            <v>934</v>
          </cell>
          <cell r="AC80">
            <v>1759</v>
          </cell>
          <cell r="AD80">
            <v>2618</v>
          </cell>
          <cell r="AE80">
            <v>934</v>
          </cell>
          <cell r="AF80">
            <v>934</v>
          </cell>
          <cell r="AG80">
            <v>100</v>
          </cell>
          <cell r="AI80">
            <v>934</v>
          </cell>
          <cell r="AJ80">
            <v>2693</v>
          </cell>
          <cell r="AK80">
            <v>2693</v>
          </cell>
          <cell r="AL80">
            <v>2618</v>
          </cell>
          <cell r="AM80">
            <v>0</v>
          </cell>
          <cell r="AN80" t="str">
            <v>Cập nhật số vốn bố trí</v>
          </cell>
          <cell r="AQ80" t="str">
            <v>Ngư Thủy Bắc</v>
          </cell>
          <cell r="AT80" t="str">
            <v>NTM</v>
          </cell>
          <cell r="AU80" t="str">
            <v>UBND xã Ngư Thủy Bắc</v>
          </cell>
        </row>
        <row r="81">
          <cell r="B81" t="str">
            <v>Nhà lớp học bộ môn 6 phòng Trường THCS Mỹ Thủy</v>
          </cell>
          <cell r="E81" t="str">
            <v>2GDĐT</v>
          </cell>
          <cell r="F81" t="str">
            <v>5KCM</v>
          </cell>
          <cell r="G81" t="str">
            <v>Lệ Thủy</v>
          </cell>
          <cell r="H81">
            <v>2017</v>
          </cell>
          <cell r="J81">
            <v>2019</v>
          </cell>
          <cell r="L81" t="str">
            <v>3047/QĐ-UBND ngày 29/10/2015</v>
          </cell>
          <cell r="M81" t="str">
            <v>3312/QĐ-UBND ngày 24/10/2016</v>
          </cell>
          <cell r="N81">
            <v>2952</v>
          </cell>
          <cell r="P81">
            <v>2952</v>
          </cell>
          <cell r="Q81">
            <v>825</v>
          </cell>
          <cell r="S81">
            <v>825</v>
          </cell>
          <cell r="T81">
            <v>2582</v>
          </cell>
          <cell r="U81">
            <v>1832</v>
          </cell>
          <cell r="V81">
            <v>916</v>
          </cell>
          <cell r="W81">
            <v>916</v>
          </cell>
          <cell r="X81">
            <v>50</v>
          </cell>
          <cell r="Z81">
            <v>916</v>
          </cell>
          <cell r="AA81">
            <v>1741</v>
          </cell>
          <cell r="AB81">
            <v>916</v>
          </cell>
          <cell r="AC81">
            <v>1741</v>
          </cell>
          <cell r="AD81">
            <v>2582</v>
          </cell>
          <cell r="AE81">
            <v>916</v>
          </cell>
          <cell r="AF81">
            <v>916</v>
          </cell>
          <cell r="AG81">
            <v>100</v>
          </cell>
          <cell r="AI81">
            <v>916</v>
          </cell>
          <cell r="AJ81">
            <v>2657</v>
          </cell>
          <cell r="AK81">
            <v>2657</v>
          </cell>
          <cell r="AL81">
            <v>2582</v>
          </cell>
          <cell r="AM81">
            <v>0</v>
          </cell>
          <cell r="AN81" t="str">
            <v>Cập nhật số vốn bố trí</v>
          </cell>
          <cell r="AQ81" t="str">
            <v>Mỹ Thủy</v>
          </cell>
          <cell r="AT81" t="str">
            <v>NTM</v>
          </cell>
          <cell r="AU81" t="str">
            <v>UBND xã Mỹ Thủy</v>
          </cell>
        </row>
        <row r="82">
          <cell r="B82" t="str">
            <v>Nhà lớp học 6 phòng 2 tầng trường Tiểu học số 1 Phong Hóa</v>
          </cell>
          <cell r="E82" t="str">
            <v>2GDĐT</v>
          </cell>
          <cell r="F82" t="str">
            <v>5KCM</v>
          </cell>
          <cell r="G82" t="str">
            <v>Tuyên Hóa</v>
          </cell>
          <cell r="H82">
            <v>2017</v>
          </cell>
          <cell r="J82">
            <v>2019</v>
          </cell>
          <cell r="M82" t="str">
            <v>2573/QĐ-UBND ngày 25/8/2016</v>
          </cell>
          <cell r="N82">
            <v>2916</v>
          </cell>
          <cell r="P82">
            <v>2916</v>
          </cell>
          <cell r="Q82">
            <v>805</v>
          </cell>
          <cell r="S82">
            <v>805</v>
          </cell>
          <cell r="T82">
            <v>2549</v>
          </cell>
          <cell r="U82">
            <v>1819</v>
          </cell>
          <cell r="V82">
            <v>910</v>
          </cell>
          <cell r="W82">
            <v>909.5</v>
          </cell>
          <cell r="X82">
            <v>50</v>
          </cell>
          <cell r="Z82">
            <v>910</v>
          </cell>
          <cell r="AA82">
            <v>1715</v>
          </cell>
          <cell r="AB82">
            <v>910</v>
          </cell>
          <cell r="AC82">
            <v>1715</v>
          </cell>
          <cell r="AD82">
            <v>2549</v>
          </cell>
          <cell r="AE82">
            <v>909</v>
          </cell>
          <cell r="AF82">
            <v>909</v>
          </cell>
          <cell r="AG82">
            <v>100</v>
          </cell>
          <cell r="AI82">
            <v>909</v>
          </cell>
          <cell r="AJ82">
            <v>2624</v>
          </cell>
          <cell r="AK82">
            <v>2624</v>
          </cell>
          <cell r="AL82">
            <v>2549</v>
          </cell>
          <cell r="AM82">
            <v>0</v>
          </cell>
          <cell r="AN82" t="str">
            <v>Cập nhật số vốn bố trí</v>
          </cell>
          <cell r="AQ82" t="str">
            <v>Phong Hóa</v>
          </cell>
          <cell r="AT82" t="str">
            <v>NTM</v>
          </cell>
          <cell r="AU82" t="str">
            <v>UBND xã Phong Hóa</v>
          </cell>
        </row>
        <row r="83">
          <cell r="B83" t="str">
            <v>Nhà lớp học 8 phòng Trường THPT Ninh Châu</v>
          </cell>
          <cell r="E83" t="str">
            <v>2GDĐT</v>
          </cell>
          <cell r="F83" t="str">
            <v>5KCM</v>
          </cell>
          <cell r="G83" t="str">
            <v>Quảng Ninh</v>
          </cell>
          <cell r="H83">
            <v>2017</v>
          </cell>
          <cell r="J83">
            <v>2019</v>
          </cell>
          <cell r="M83" t="str">
            <v>2175/QĐ-UBND ngày 22/7/2016</v>
          </cell>
          <cell r="N83">
            <v>3891</v>
          </cell>
          <cell r="P83">
            <v>3891</v>
          </cell>
          <cell r="Q83">
            <v>1050</v>
          </cell>
          <cell r="S83">
            <v>1050</v>
          </cell>
          <cell r="T83">
            <v>3402</v>
          </cell>
          <cell r="U83">
            <v>2452</v>
          </cell>
          <cell r="V83">
            <v>1226</v>
          </cell>
          <cell r="W83">
            <v>1226</v>
          </cell>
          <cell r="X83">
            <v>50</v>
          </cell>
          <cell r="Z83">
            <v>1226</v>
          </cell>
          <cell r="AA83">
            <v>2276</v>
          </cell>
          <cell r="AB83">
            <v>1226</v>
          </cell>
          <cell r="AC83">
            <v>2276</v>
          </cell>
          <cell r="AD83">
            <v>3402</v>
          </cell>
          <cell r="AE83">
            <v>1226</v>
          </cell>
          <cell r="AF83">
            <v>1226</v>
          </cell>
          <cell r="AG83">
            <v>100</v>
          </cell>
          <cell r="AI83">
            <v>1226</v>
          </cell>
          <cell r="AJ83">
            <v>3502</v>
          </cell>
          <cell r="AK83">
            <v>3502</v>
          </cell>
          <cell r="AL83">
            <v>3402</v>
          </cell>
          <cell r="AM83">
            <v>0</v>
          </cell>
          <cell r="AN83" t="str">
            <v>Cập nhật số vốn bố trí</v>
          </cell>
          <cell r="AQ83" t="str">
            <v>Võ Ninh</v>
          </cell>
          <cell r="AT83" t="str">
            <v>NTM</v>
          </cell>
          <cell r="AU83" t="str">
            <v>Trường THPT Ninh Châu</v>
          </cell>
        </row>
        <row r="84">
          <cell r="B84" t="str">
            <v>Trường mầm non Cụm Thanh Tân xã Thanh Thủy</v>
          </cell>
          <cell r="E84" t="str">
            <v>2GDĐT</v>
          </cell>
          <cell r="F84" t="str">
            <v>5KCM</v>
          </cell>
          <cell r="G84" t="str">
            <v>Lệ Thủy</v>
          </cell>
          <cell r="H84">
            <v>2017</v>
          </cell>
          <cell r="J84">
            <v>2019</v>
          </cell>
          <cell r="L84" t="str">
            <v>2433/QĐ-UBND ngày 12/08/2016</v>
          </cell>
          <cell r="M84" t="str">
            <v>2956/QĐ-UBND ngày 28/9/2016</v>
          </cell>
          <cell r="N84">
            <v>3637</v>
          </cell>
          <cell r="P84">
            <v>3637</v>
          </cell>
          <cell r="Q84">
            <v>995</v>
          </cell>
          <cell r="S84">
            <v>995</v>
          </cell>
          <cell r="T84">
            <v>3198</v>
          </cell>
          <cell r="U84">
            <v>2278</v>
          </cell>
          <cell r="V84">
            <v>1139</v>
          </cell>
          <cell r="W84">
            <v>1139</v>
          </cell>
          <cell r="X84">
            <v>50</v>
          </cell>
          <cell r="Z84">
            <v>1139</v>
          </cell>
          <cell r="AA84">
            <v>2134</v>
          </cell>
          <cell r="AB84">
            <v>1139</v>
          </cell>
          <cell r="AC84">
            <v>2134</v>
          </cell>
          <cell r="AD84">
            <v>3198</v>
          </cell>
          <cell r="AE84">
            <v>1139</v>
          </cell>
          <cell r="AF84">
            <v>1139</v>
          </cell>
          <cell r="AG84">
            <v>100</v>
          </cell>
          <cell r="AI84">
            <v>1139</v>
          </cell>
          <cell r="AJ84">
            <v>3273</v>
          </cell>
          <cell r="AK84">
            <v>3273</v>
          </cell>
          <cell r="AL84">
            <v>3198</v>
          </cell>
          <cell r="AM84">
            <v>0</v>
          </cell>
          <cell r="AN84" t="str">
            <v>Cập nhật số vốn bố trí</v>
          </cell>
          <cell r="AQ84" t="str">
            <v>Thanh Thủy</v>
          </cell>
          <cell r="AT84" t="str">
            <v>NTM</v>
          </cell>
          <cell r="AU84" t="str">
            <v>UBND xã Thanh Thủy</v>
          </cell>
        </row>
        <row r="85">
          <cell r="B85" t="str">
            <v>Trường Tiểu học Bắc Lý (02 tầng, 8 phòng)</v>
          </cell>
          <cell r="E85" t="str">
            <v>2GDĐT</v>
          </cell>
          <cell r="F85" t="str">
            <v>5KCM</v>
          </cell>
          <cell r="G85" t="str">
            <v>Đồng Hới</v>
          </cell>
          <cell r="H85">
            <v>2017</v>
          </cell>
          <cell r="J85">
            <v>2019</v>
          </cell>
          <cell r="M85" t="str">
            <v>2368/QĐ-UBND ngày 8/8/2016</v>
          </cell>
          <cell r="N85">
            <v>3523</v>
          </cell>
          <cell r="P85">
            <v>3523</v>
          </cell>
          <cell r="Q85">
            <v>1000</v>
          </cell>
          <cell r="S85">
            <v>1000</v>
          </cell>
          <cell r="T85">
            <v>3071</v>
          </cell>
          <cell r="U85">
            <v>2171</v>
          </cell>
          <cell r="V85">
            <v>1086</v>
          </cell>
          <cell r="W85">
            <v>1085.5</v>
          </cell>
          <cell r="X85">
            <v>50</v>
          </cell>
          <cell r="Z85">
            <v>1086</v>
          </cell>
          <cell r="AA85">
            <v>2086</v>
          </cell>
          <cell r="AB85">
            <v>1086</v>
          </cell>
          <cell r="AC85">
            <v>2086</v>
          </cell>
          <cell r="AD85">
            <v>3071</v>
          </cell>
          <cell r="AE85">
            <v>1085</v>
          </cell>
          <cell r="AF85">
            <v>1085</v>
          </cell>
          <cell r="AG85">
            <v>100</v>
          </cell>
          <cell r="AI85">
            <v>1085</v>
          </cell>
          <cell r="AJ85">
            <v>3171</v>
          </cell>
          <cell r="AK85">
            <v>3171</v>
          </cell>
          <cell r="AL85">
            <v>3071</v>
          </cell>
          <cell r="AM85">
            <v>0</v>
          </cell>
          <cell r="AN85" t="str">
            <v>Cập nhật số vốn bố trí</v>
          </cell>
          <cell r="AQ85" t="str">
            <v>Bắc Lý</v>
          </cell>
          <cell r="AU85" t="str">
            <v>UBND phường Bắc Lý</v>
          </cell>
        </row>
        <row r="86">
          <cell r="B86" t="str">
            <v>Trường Mầm non Quảng Hải (4 phòng)</v>
          </cell>
          <cell r="E86" t="str">
            <v>2GDĐT</v>
          </cell>
          <cell r="F86" t="str">
            <v>5KCM</v>
          </cell>
          <cell r="G86" t="str">
            <v>Ba Đồn</v>
          </cell>
          <cell r="H86">
            <v>2017</v>
          </cell>
          <cell r="J86">
            <v>2019</v>
          </cell>
          <cell r="L86" t="str">
            <v>2868/QĐ-UBND ngày 15/10/2015</v>
          </cell>
          <cell r="M86" t="str">
            <v>3404/QĐ-UBND ngày 26/11/2015</v>
          </cell>
          <cell r="N86">
            <v>3200</v>
          </cell>
          <cell r="P86">
            <v>3200</v>
          </cell>
          <cell r="Q86">
            <v>885</v>
          </cell>
          <cell r="S86">
            <v>885</v>
          </cell>
          <cell r="T86">
            <v>2805</v>
          </cell>
          <cell r="U86">
            <v>1995</v>
          </cell>
          <cell r="V86">
            <v>998</v>
          </cell>
          <cell r="W86">
            <v>997.5</v>
          </cell>
          <cell r="X86">
            <v>50</v>
          </cell>
          <cell r="Z86">
            <v>998</v>
          </cell>
          <cell r="AA86">
            <v>1883</v>
          </cell>
          <cell r="AB86">
            <v>998</v>
          </cell>
          <cell r="AC86">
            <v>1883</v>
          </cell>
          <cell r="AD86">
            <v>2805</v>
          </cell>
          <cell r="AE86">
            <v>997</v>
          </cell>
          <cell r="AF86">
            <v>997</v>
          </cell>
          <cell r="AG86">
            <v>100</v>
          </cell>
          <cell r="AI86">
            <v>997</v>
          </cell>
          <cell r="AJ86">
            <v>2880</v>
          </cell>
          <cell r="AK86">
            <v>2880</v>
          </cell>
          <cell r="AL86">
            <v>2805</v>
          </cell>
          <cell r="AM86">
            <v>0</v>
          </cell>
          <cell r="AN86" t="str">
            <v>Cập nhật số vốn bố trí</v>
          </cell>
          <cell r="AQ86" t="str">
            <v>Quảng Hải</v>
          </cell>
          <cell r="AT86" t="str">
            <v>NTM</v>
          </cell>
          <cell r="AU86" t="str">
            <v>UBND xã Quảng Hải</v>
          </cell>
        </row>
        <row r="87">
          <cell r="B87" t="str">
            <v>Nhà giảng đường, thư viện Trung tâm Bồi dưỡng chính trị huyện Quảng Ninh</v>
          </cell>
          <cell r="E87" t="str">
            <v>2GDĐT</v>
          </cell>
          <cell r="F87" t="str">
            <v>5KCM</v>
          </cell>
          <cell r="G87" t="str">
            <v>Quảng Ninh</v>
          </cell>
          <cell r="H87">
            <v>2017</v>
          </cell>
          <cell r="J87">
            <v>2019</v>
          </cell>
          <cell r="M87" t="str">
            <v>254/QĐ-UBND ngày 29/01/2016</v>
          </cell>
          <cell r="N87">
            <v>3710</v>
          </cell>
          <cell r="P87">
            <v>3710</v>
          </cell>
          <cell r="Q87">
            <v>1050</v>
          </cell>
          <cell r="S87">
            <v>1050</v>
          </cell>
          <cell r="T87">
            <v>3239</v>
          </cell>
          <cell r="U87">
            <v>2289</v>
          </cell>
          <cell r="V87">
            <v>1144</v>
          </cell>
          <cell r="W87">
            <v>1144.5</v>
          </cell>
          <cell r="X87">
            <v>50</v>
          </cell>
          <cell r="Z87">
            <v>1144</v>
          </cell>
          <cell r="AA87">
            <v>2194</v>
          </cell>
          <cell r="AB87">
            <v>1144</v>
          </cell>
          <cell r="AC87">
            <v>2194</v>
          </cell>
          <cell r="AD87">
            <v>3239</v>
          </cell>
          <cell r="AE87">
            <v>1145</v>
          </cell>
          <cell r="AF87">
            <v>1145</v>
          </cell>
          <cell r="AG87">
            <v>100</v>
          </cell>
          <cell r="AI87">
            <v>1145</v>
          </cell>
          <cell r="AJ87">
            <v>3339</v>
          </cell>
          <cell r="AK87">
            <v>3339</v>
          </cell>
          <cell r="AL87">
            <v>3239</v>
          </cell>
          <cell r="AM87">
            <v>0</v>
          </cell>
          <cell r="AN87" t="str">
            <v>Cập nhật số vốn bố trí</v>
          </cell>
          <cell r="AQ87" t="str">
            <v>Quán Hàu</v>
          </cell>
          <cell r="AU87" t="str">
            <v>Trung tâm Bồi dưỡng chính trị huyện Quảng Ninh</v>
          </cell>
        </row>
        <row r="88">
          <cell r="B88" t="str">
            <v>Trường THPT Trần Phú (6 phòng)</v>
          </cell>
          <cell r="E88" t="str">
            <v>2GDĐT</v>
          </cell>
          <cell r="F88" t="str">
            <v>5KCM</v>
          </cell>
          <cell r="G88" t="str">
            <v>Bố Trạch</v>
          </cell>
          <cell r="H88">
            <v>2017</v>
          </cell>
          <cell r="J88">
            <v>2019</v>
          </cell>
          <cell r="M88" t="str">
            <v>3459/QĐ-UBND ngày 28/10/2016</v>
          </cell>
          <cell r="N88">
            <v>3351</v>
          </cell>
          <cell r="P88">
            <v>3351</v>
          </cell>
          <cell r="Q88">
            <v>835</v>
          </cell>
          <cell r="S88">
            <v>835</v>
          </cell>
          <cell r="T88">
            <v>2941</v>
          </cell>
          <cell r="U88">
            <v>2181</v>
          </cell>
          <cell r="V88">
            <v>1091</v>
          </cell>
          <cell r="W88">
            <v>1091</v>
          </cell>
          <cell r="X88">
            <v>50</v>
          </cell>
          <cell r="Z88">
            <v>1091</v>
          </cell>
          <cell r="AA88">
            <v>1926</v>
          </cell>
          <cell r="AB88">
            <v>1091</v>
          </cell>
          <cell r="AC88">
            <v>1926</v>
          </cell>
          <cell r="AD88">
            <v>2941</v>
          </cell>
          <cell r="AE88">
            <v>1090</v>
          </cell>
          <cell r="AF88">
            <v>1090</v>
          </cell>
          <cell r="AG88">
            <v>100</v>
          </cell>
          <cell r="AI88">
            <v>1090</v>
          </cell>
          <cell r="AJ88">
            <v>3016</v>
          </cell>
          <cell r="AK88">
            <v>3016</v>
          </cell>
          <cell r="AL88">
            <v>2941</v>
          </cell>
          <cell r="AM88">
            <v>0</v>
          </cell>
          <cell r="AN88" t="str">
            <v>Cập nhật số vốn bố trí</v>
          </cell>
          <cell r="AO88" t="str">
            <v>Tên cũ Trường THPT số 3 Bố Trạch (6 phòng học)</v>
          </cell>
          <cell r="AQ88" t="str">
            <v>Bắc Trạch</v>
          </cell>
          <cell r="AT88" t="str">
            <v>NTM</v>
          </cell>
          <cell r="AU88" t="str">
            <v>Trường THPT Trần Phú</v>
          </cell>
        </row>
        <row r="89">
          <cell r="B89" t="str">
            <v>Trường THCS Lộc Thủy (8 phòng)</v>
          </cell>
          <cell r="E89" t="str">
            <v>2GDĐT</v>
          </cell>
          <cell r="F89" t="str">
            <v>5KCM</v>
          </cell>
          <cell r="G89" t="str">
            <v>Lệ Thủy</v>
          </cell>
          <cell r="H89">
            <v>2017</v>
          </cell>
          <cell r="J89">
            <v>2019</v>
          </cell>
          <cell r="M89" t="str">
            <v>2584/QĐ-UBND ngày 25/8/2016</v>
          </cell>
          <cell r="N89">
            <v>3989</v>
          </cell>
          <cell r="P89">
            <v>3989</v>
          </cell>
          <cell r="Q89">
            <v>1000</v>
          </cell>
          <cell r="S89">
            <v>1000</v>
          </cell>
          <cell r="T89">
            <v>3490</v>
          </cell>
          <cell r="U89">
            <v>2490</v>
          </cell>
          <cell r="V89">
            <v>1245</v>
          </cell>
          <cell r="W89">
            <v>1245</v>
          </cell>
          <cell r="X89">
            <v>50</v>
          </cell>
          <cell r="Z89">
            <v>1245</v>
          </cell>
          <cell r="AA89">
            <v>2245</v>
          </cell>
          <cell r="AB89">
            <v>1245</v>
          </cell>
          <cell r="AC89">
            <v>2245</v>
          </cell>
          <cell r="AD89">
            <v>3490</v>
          </cell>
          <cell r="AE89">
            <v>1245</v>
          </cell>
          <cell r="AF89">
            <v>1245</v>
          </cell>
          <cell r="AG89">
            <v>100</v>
          </cell>
          <cell r="AI89">
            <v>1245</v>
          </cell>
          <cell r="AJ89">
            <v>3490</v>
          </cell>
          <cell r="AK89">
            <v>3490</v>
          </cell>
          <cell r="AL89">
            <v>3490</v>
          </cell>
          <cell r="AM89">
            <v>0</v>
          </cell>
          <cell r="AQ89" t="str">
            <v>Lộc Thủy</v>
          </cell>
          <cell r="AT89" t="str">
            <v>NTM</v>
          </cell>
          <cell r="AU89" t="str">
            <v>UBND xã Lộc Thủy</v>
          </cell>
        </row>
        <row r="90">
          <cell r="B90" t="str">
            <v>Nhà nội trú Trường Phổ thông dân tộc nội trú Minh Hóa</v>
          </cell>
          <cell r="E90" t="str">
            <v>2GDĐT</v>
          </cell>
          <cell r="F90" t="str">
            <v>5KCM</v>
          </cell>
          <cell r="G90" t="str">
            <v>Minh Hóa</v>
          </cell>
          <cell r="H90">
            <v>2017</v>
          </cell>
          <cell r="J90">
            <v>2019</v>
          </cell>
          <cell r="M90" t="str">
            <v>3477/QĐ-UBND ngày 28/10/2016</v>
          </cell>
          <cell r="N90">
            <v>3990</v>
          </cell>
          <cell r="P90">
            <v>3990</v>
          </cell>
          <cell r="Q90">
            <v>1025</v>
          </cell>
          <cell r="S90">
            <v>1025</v>
          </cell>
          <cell r="T90">
            <v>3591</v>
          </cell>
          <cell r="U90">
            <v>2566</v>
          </cell>
          <cell r="V90">
            <v>1283</v>
          </cell>
          <cell r="W90">
            <v>1283</v>
          </cell>
          <cell r="X90">
            <v>50</v>
          </cell>
          <cell r="Z90">
            <v>1283</v>
          </cell>
          <cell r="AA90">
            <v>2308</v>
          </cell>
          <cell r="AB90">
            <v>1283</v>
          </cell>
          <cell r="AC90">
            <v>2308</v>
          </cell>
          <cell r="AD90">
            <v>3591</v>
          </cell>
          <cell r="AE90">
            <v>1283</v>
          </cell>
          <cell r="AF90">
            <v>1283</v>
          </cell>
          <cell r="AG90">
            <v>100</v>
          </cell>
          <cell r="AI90">
            <v>1283</v>
          </cell>
          <cell r="AJ90">
            <v>3591</v>
          </cell>
          <cell r="AK90">
            <v>3591</v>
          </cell>
          <cell r="AL90">
            <v>3591</v>
          </cell>
          <cell r="AM90">
            <v>0</v>
          </cell>
          <cell r="AQ90" t="str">
            <v>Quy Đạt</v>
          </cell>
          <cell r="AU90" t="str">
            <v>Trường Phổ thông Dân tộc nội trú Minh Hóa</v>
          </cell>
        </row>
        <row r="91">
          <cell r="B91" t="str">
            <v>Xây dựng Trường Tiểu học Đức Trạch</v>
          </cell>
          <cell r="E91" t="str">
            <v>2GDĐT</v>
          </cell>
          <cell r="F91" t="str">
            <v>5KCM</v>
          </cell>
          <cell r="G91" t="str">
            <v>Bố Trạch</v>
          </cell>
          <cell r="H91">
            <v>2017</v>
          </cell>
          <cell r="J91">
            <v>2019</v>
          </cell>
          <cell r="M91" t="str">
            <v>3469/QĐ-UBND ngày 28/10/2016</v>
          </cell>
          <cell r="N91">
            <v>2894.7</v>
          </cell>
          <cell r="P91">
            <v>2894.7</v>
          </cell>
          <cell r="Q91">
            <v>900</v>
          </cell>
          <cell r="S91">
            <v>900</v>
          </cell>
          <cell r="T91">
            <v>2605</v>
          </cell>
          <cell r="U91">
            <v>1705</v>
          </cell>
          <cell r="V91">
            <v>853</v>
          </cell>
          <cell r="W91">
            <v>852.5</v>
          </cell>
          <cell r="X91">
            <v>50</v>
          </cell>
          <cell r="Z91">
            <v>853</v>
          </cell>
          <cell r="AA91">
            <v>1753</v>
          </cell>
          <cell r="AB91">
            <v>853</v>
          </cell>
          <cell r="AC91">
            <v>1753</v>
          </cell>
          <cell r="AD91">
            <v>2605</v>
          </cell>
          <cell r="AE91">
            <v>852</v>
          </cell>
          <cell r="AF91">
            <v>852</v>
          </cell>
          <cell r="AG91">
            <v>100</v>
          </cell>
          <cell r="AI91">
            <v>852</v>
          </cell>
          <cell r="AJ91">
            <v>2605</v>
          </cell>
          <cell r="AK91">
            <v>2605</v>
          </cell>
          <cell r="AL91">
            <v>2605</v>
          </cell>
          <cell r="AM91">
            <v>0</v>
          </cell>
          <cell r="AQ91" t="str">
            <v>Đức Trạch</v>
          </cell>
          <cell r="AT91" t="str">
            <v>NTM</v>
          </cell>
          <cell r="AU91" t="str">
            <v>UBND xã Đức Trạch</v>
          </cell>
        </row>
        <row r="92">
          <cell r="B92" t="str">
            <v>Nhà lớp học và phòng học chức năng Trường MN xã Đồng Hóa</v>
          </cell>
          <cell r="E92" t="str">
            <v>2GDĐT</v>
          </cell>
          <cell r="F92" t="str">
            <v>5KCM</v>
          </cell>
          <cell r="G92" t="str">
            <v>Tuyên Hóa</v>
          </cell>
          <cell r="H92">
            <v>2017</v>
          </cell>
          <cell r="J92">
            <v>2019</v>
          </cell>
          <cell r="M92" t="str">
            <v>3309/QĐ-UBND ngày 24/10/2016</v>
          </cell>
          <cell r="N92">
            <v>4588</v>
          </cell>
          <cell r="P92">
            <v>4588</v>
          </cell>
          <cell r="Q92">
            <v>1200</v>
          </cell>
          <cell r="S92">
            <v>1200</v>
          </cell>
          <cell r="T92">
            <v>4129</v>
          </cell>
          <cell r="U92">
            <v>2929</v>
          </cell>
          <cell r="V92">
            <v>1464</v>
          </cell>
          <cell r="W92">
            <v>1464.5</v>
          </cell>
          <cell r="X92">
            <v>50</v>
          </cell>
          <cell r="Z92">
            <v>1464</v>
          </cell>
          <cell r="AA92">
            <v>2664</v>
          </cell>
          <cell r="AB92">
            <v>1464</v>
          </cell>
          <cell r="AC92">
            <v>2664</v>
          </cell>
          <cell r="AD92">
            <v>4129</v>
          </cell>
          <cell r="AE92">
            <v>1465</v>
          </cell>
          <cell r="AF92">
            <v>1465</v>
          </cell>
          <cell r="AG92">
            <v>100</v>
          </cell>
          <cell r="AI92">
            <v>1465</v>
          </cell>
          <cell r="AJ92">
            <v>4129</v>
          </cell>
          <cell r="AK92">
            <v>4129</v>
          </cell>
          <cell r="AL92">
            <v>4129</v>
          </cell>
          <cell r="AM92">
            <v>0</v>
          </cell>
          <cell r="AQ92" t="str">
            <v>Đồng Hóa</v>
          </cell>
          <cell r="AS92" t="str">
            <v>xã 135</v>
          </cell>
          <cell r="AT92" t="str">
            <v>NTM</v>
          </cell>
          <cell r="AU92" t="str">
            <v>UBND xã Đồng Hóa</v>
          </cell>
        </row>
        <row r="93">
          <cell r="B93" t="str">
            <v>Nhà đa chức năng, trường THPT Lương Thế Vinh</v>
          </cell>
          <cell r="E93" t="str">
            <v>2GDĐT</v>
          </cell>
          <cell r="F93" t="str">
            <v>5KCM</v>
          </cell>
          <cell r="G93" t="str">
            <v>Ba Đồn</v>
          </cell>
          <cell r="H93">
            <v>2017</v>
          </cell>
          <cell r="J93">
            <v>2019</v>
          </cell>
          <cell r="L93" t="str">
            <v>2912/QĐ-UBND ngày 16/10/2015</v>
          </cell>
          <cell r="M93" t="str">
            <v>3311/QĐ-UBND ngày 24/10/2016</v>
          </cell>
          <cell r="N93">
            <v>5289</v>
          </cell>
          <cell r="P93">
            <v>5289</v>
          </cell>
          <cell r="Q93">
            <v>1470</v>
          </cell>
          <cell r="S93">
            <v>1470</v>
          </cell>
          <cell r="T93">
            <v>4640</v>
          </cell>
          <cell r="U93">
            <v>3290</v>
          </cell>
          <cell r="V93">
            <v>1645</v>
          </cell>
          <cell r="W93">
            <v>1645</v>
          </cell>
          <cell r="X93">
            <v>50</v>
          </cell>
          <cell r="Z93">
            <v>1645</v>
          </cell>
          <cell r="AA93">
            <v>3115</v>
          </cell>
          <cell r="AB93">
            <v>1645</v>
          </cell>
          <cell r="AC93">
            <v>3115</v>
          </cell>
          <cell r="AD93">
            <v>4640</v>
          </cell>
          <cell r="AE93">
            <v>1645</v>
          </cell>
          <cell r="AF93">
            <v>1645</v>
          </cell>
          <cell r="AG93">
            <v>100</v>
          </cell>
          <cell r="AI93">
            <v>1645</v>
          </cell>
          <cell r="AJ93">
            <v>4760</v>
          </cell>
          <cell r="AK93">
            <v>4760</v>
          </cell>
          <cell r="AL93">
            <v>4640</v>
          </cell>
          <cell r="AM93">
            <v>0</v>
          </cell>
          <cell r="AQ93" t="str">
            <v>Ba Đồn</v>
          </cell>
          <cell r="AU93" t="str">
            <v>Trường THPT Lương Thế Vinh</v>
          </cell>
        </row>
        <row r="94">
          <cell r="B94" t="str">
            <v>Nhà đa năng trường THCS&amp;THPT Hóa Tiến</v>
          </cell>
          <cell r="E94" t="str">
            <v>2GDĐT</v>
          </cell>
          <cell r="F94" t="str">
            <v>5KCM</v>
          </cell>
          <cell r="G94" t="str">
            <v>Minh Hóa</v>
          </cell>
          <cell r="H94">
            <v>2017</v>
          </cell>
          <cell r="J94">
            <v>2019</v>
          </cell>
          <cell r="L94" t="str">
            <v>3020/QĐ-UBND ngày 28/10/2015</v>
          </cell>
          <cell r="M94" t="str">
            <v>3345/QĐ-UBND ngày 25/10/2016</v>
          </cell>
          <cell r="N94">
            <v>5291</v>
          </cell>
          <cell r="P94">
            <v>5291</v>
          </cell>
          <cell r="Q94">
            <v>1350</v>
          </cell>
          <cell r="S94">
            <v>1350</v>
          </cell>
          <cell r="T94">
            <v>4642</v>
          </cell>
          <cell r="U94">
            <v>3292</v>
          </cell>
          <cell r="V94">
            <v>1646</v>
          </cell>
          <cell r="W94">
            <v>1646</v>
          </cell>
          <cell r="X94">
            <v>50</v>
          </cell>
          <cell r="Z94">
            <v>1646</v>
          </cell>
          <cell r="AA94">
            <v>2996</v>
          </cell>
          <cell r="AB94">
            <v>1646</v>
          </cell>
          <cell r="AC94">
            <v>2996</v>
          </cell>
          <cell r="AD94">
            <v>4642</v>
          </cell>
          <cell r="AE94">
            <v>1646</v>
          </cell>
          <cell r="AF94">
            <v>1646</v>
          </cell>
          <cell r="AG94">
            <v>100</v>
          </cell>
          <cell r="AI94">
            <v>1646</v>
          </cell>
          <cell r="AJ94">
            <v>4642</v>
          </cell>
          <cell r="AK94">
            <v>4642</v>
          </cell>
          <cell r="AL94">
            <v>4642</v>
          </cell>
          <cell r="AM94">
            <v>0</v>
          </cell>
          <cell r="AQ94" t="str">
            <v>Hóa Tiến</v>
          </cell>
          <cell r="AS94" t="str">
            <v>xã 135</v>
          </cell>
          <cell r="AT94" t="str">
            <v>NTM</v>
          </cell>
          <cell r="AU94" t="str">
            <v>Trường THCS&amp;THPT Hóa Tiến</v>
          </cell>
        </row>
        <row r="95">
          <cell r="B95" t="str">
            <v xml:space="preserve">Hệ thống thoát nước và hạ tầng kỹ thuật trường THPT Lương Thế Vinh </v>
          </cell>
          <cell r="E95" t="str">
            <v>2GDĐT</v>
          </cell>
          <cell r="F95" t="str">
            <v>5KCM</v>
          </cell>
          <cell r="G95" t="str">
            <v>Ba Đồn</v>
          </cell>
          <cell r="H95">
            <v>2017</v>
          </cell>
          <cell r="J95">
            <v>2019</v>
          </cell>
          <cell r="L95" t="str">
            <v>3129/QĐ-UBND ngày 11/10/2016</v>
          </cell>
          <cell r="M95" t="str">
            <v>3366/QĐ-UBND ngày 26/10/2016</v>
          </cell>
          <cell r="N95">
            <v>4954</v>
          </cell>
          <cell r="P95">
            <v>4954</v>
          </cell>
          <cell r="Q95">
            <v>1450</v>
          </cell>
          <cell r="S95">
            <v>1450</v>
          </cell>
          <cell r="T95">
            <v>4459</v>
          </cell>
          <cell r="U95">
            <v>3009</v>
          </cell>
          <cell r="V95">
            <v>1504</v>
          </cell>
          <cell r="W95">
            <v>1504.5</v>
          </cell>
          <cell r="X95">
            <v>50</v>
          </cell>
          <cell r="Z95">
            <v>1504</v>
          </cell>
          <cell r="AA95">
            <v>2954</v>
          </cell>
          <cell r="AB95">
            <v>1504</v>
          </cell>
          <cell r="AC95">
            <v>2954</v>
          </cell>
          <cell r="AD95">
            <v>4459</v>
          </cell>
          <cell r="AE95">
            <v>1505</v>
          </cell>
          <cell r="AF95">
            <v>1505</v>
          </cell>
          <cell r="AG95">
            <v>100</v>
          </cell>
          <cell r="AI95">
            <v>1505</v>
          </cell>
          <cell r="AJ95">
            <v>4459</v>
          </cell>
          <cell r="AK95">
            <v>4459</v>
          </cell>
          <cell r="AL95">
            <v>4459</v>
          </cell>
          <cell r="AM95">
            <v>0</v>
          </cell>
          <cell r="AQ95" t="str">
            <v>Ba Đồn</v>
          </cell>
          <cell r="AU95" t="str">
            <v>Trường THPT Lương Thế Vinh</v>
          </cell>
        </row>
        <row r="96">
          <cell r="B96" t="str">
            <v xml:space="preserve">Hệ thống thoát nước và hạ tầng kỹ thuật trường THPT Trần Hưng Đạo </v>
          </cell>
          <cell r="E96" t="str">
            <v>2GDĐT</v>
          </cell>
          <cell r="F96" t="str">
            <v>5KCM</v>
          </cell>
          <cell r="G96" t="str">
            <v>Lệ Thủy</v>
          </cell>
          <cell r="H96">
            <v>2017</v>
          </cell>
          <cell r="J96">
            <v>2019</v>
          </cell>
          <cell r="L96" t="str">
            <v>3279/QĐ-UBND ngày 20/10/2016</v>
          </cell>
          <cell r="M96" t="str">
            <v>3466/QĐ-UBND ngày 28/10/2016</v>
          </cell>
          <cell r="N96">
            <v>1982</v>
          </cell>
          <cell r="P96">
            <v>1982</v>
          </cell>
          <cell r="Q96">
            <v>1000</v>
          </cell>
          <cell r="S96">
            <v>1000</v>
          </cell>
          <cell r="T96">
            <v>1784</v>
          </cell>
          <cell r="U96">
            <v>784</v>
          </cell>
          <cell r="V96">
            <v>784</v>
          </cell>
          <cell r="W96">
            <v>784</v>
          </cell>
          <cell r="X96">
            <v>100</v>
          </cell>
          <cell r="Z96">
            <v>784</v>
          </cell>
          <cell r="AA96">
            <v>1784</v>
          </cell>
          <cell r="AB96">
            <v>784</v>
          </cell>
          <cell r="AC96">
            <v>1784</v>
          </cell>
          <cell r="AD96">
            <v>1784</v>
          </cell>
          <cell r="AE96">
            <v>0</v>
          </cell>
          <cell r="AQ96" t="str">
            <v>Hưng Thủy</v>
          </cell>
          <cell r="AS96" t="str">
            <v>bãi ngang</v>
          </cell>
          <cell r="AT96" t="str">
            <v>NTM</v>
          </cell>
        </row>
        <row r="97">
          <cell r="B97" t="str">
            <v>Dãy nhà hiệu bộ và nhà vệ sinh học sinh trường Tiểu học Đức Ninh</v>
          </cell>
          <cell r="E97" t="str">
            <v>2GDĐT</v>
          </cell>
          <cell r="F97" t="str">
            <v>5KCM</v>
          </cell>
          <cell r="G97" t="str">
            <v>Đồng Hới</v>
          </cell>
          <cell r="H97">
            <v>2017</v>
          </cell>
          <cell r="J97">
            <v>2019</v>
          </cell>
          <cell r="L97" t="str">
            <v>3297/QĐ-UBND ngày 21/10/2016</v>
          </cell>
          <cell r="M97" t="str">
            <v>3467/QĐ-UBND ngày 28/10/2016</v>
          </cell>
          <cell r="N97">
            <v>4513</v>
          </cell>
          <cell r="P97">
            <v>4513</v>
          </cell>
          <cell r="Q97">
            <v>1350</v>
          </cell>
          <cell r="S97">
            <v>1350</v>
          </cell>
          <cell r="T97">
            <v>4062</v>
          </cell>
          <cell r="U97">
            <v>2712</v>
          </cell>
          <cell r="V97">
            <v>1356</v>
          </cell>
          <cell r="W97">
            <v>1356</v>
          </cell>
          <cell r="X97">
            <v>50</v>
          </cell>
          <cell r="Z97">
            <v>1356</v>
          </cell>
          <cell r="AA97">
            <v>2706</v>
          </cell>
          <cell r="AB97">
            <v>1356</v>
          </cell>
          <cell r="AC97">
            <v>2706</v>
          </cell>
          <cell r="AD97">
            <v>4062</v>
          </cell>
          <cell r="AE97">
            <v>1356</v>
          </cell>
          <cell r="AF97">
            <v>1356</v>
          </cell>
          <cell r="AG97">
            <v>100</v>
          </cell>
          <cell r="AI97">
            <v>1356</v>
          </cell>
          <cell r="AJ97">
            <v>4062</v>
          </cell>
          <cell r="AK97">
            <v>4062</v>
          </cell>
          <cell r="AL97">
            <v>4062</v>
          </cell>
          <cell r="AM97">
            <v>0</v>
          </cell>
          <cell r="AQ97" t="str">
            <v>Đức Ninh</v>
          </cell>
          <cell r="AT97" t="str">
            <v>NTM</v>
          </cell>
          <cell r="AU97" t="str">
            <v>UBND xã Đức Ninh</v>
          </cell>
        </row>
        <row r="98">
          <cell r="B98" t="str">
            <v>Nhà lớp học 2 tầng 8 phòng Trương Tiểu học số 1 Võ Ninh</v>
          </cell>
          <cell r="E98" t="str">
            <v>2GDĐT</v>
          </cell>
          <cell r="F98" t="str">
            <v>5KCM</v>
          </cell>
          <cell r="G98" t="str">
            <v>Quảng Ninh</v>
          </cell>
          <cell r="H98">
            <v>2017</v>
          </cell>
          <cell r="J98">
            <v>2019</v>
          </cell>
          <cell r="L98" t="str">
            <v>3314/QĐ-UBND ngày 25/10/2016</v>
          </cell>
          <cell r="M98" t="str">
            <v>3387/QĐ-UBND ngày 28/10/2016</v>
          </cell>
          <cell r="N98">
            <v>3859</v>
          </cell>
          <cell r="P98">
            <v>3859</v>
          </cell>
          <cell r="Q98">
            <v>1050</v>
          </cell>
          <cell r="S98">
            <v>1050</v>
          </cell>
          <cell r="T98">
            <v>3473</v>
          </cell>
          <cell r="U98">
            <v>2423</v>
          </cell>
          <cell r="V98">
            <v>1211</v>
          </cell>
          <cell r="W98">
            <v>1211.5</v>
          </cell>
          <cell r="X98">
            <v>50</v>
          </cell>
          <cell r="Z98">
            <v>1211</v>
          </cell>
          <cell r="AA98">
            <v>2261</v>
          </cell>
          <cell r="AB98">
            <v>1211</v>
          </cell>
          <cell r="AC98">
            <v>2261</v>
          </cell>
          <cell r="AD98">
            <v>3473</v>
          </cell>
          <cell r="AE98">
            <v>1212</v>
          </cell>
          <cell r="AF98">
            <v>1212</v>
          </cell>
          <cell r="AG98">
            <v>100</v>
          </cell>
          <cell r="AI98">
            <v>1212</v>
          </cell>
          <cell r="AJ98">
            <v>3473</v>
          </cell>
          <cell r="AK98">
            <v>3473</v>
          </cell>
          <cell r="AL98">
            <v>3473</v>
          </cell>
          <cell r="AM98">
            <v>0</v>
          </cell>
          <cell r="AQ98" t="str">
            <v>Võ Ninh</v>
          </cell>
          <cell r="AT98" t="str">
            <v>NTM</v>
          </cell>
          <cell r="AU98" t="str">
            <v>UBND xã Võ Ninh</v>
          </cell>
        </row>
        <row r="99">
          <cell r="B99" t="str">
            <v>Nhà lớp học 2 tầng 6 phòng Trường THCS xã Quảng Trung</v>
          </cell>
          <cell r="E99" t="str">
            <v>2GDĐT</v>
          </cell>
          <cell r="F99" t="str">
            <v>5KCM</v>
          </cell>
          <cell r="G99" t="str">
            <v>Ba Đồn</v>
          </cell>
          <cell r="H99">
            <v>2017</v>
          </cell>
          <cell r="J99">
            <v>2019</v>
          </cell>
          <cell r="L99" t="str">
            <v>3298/QĐ-UBND ngày 21/10/2016</v>
          </cell>
          <cell r="M99" t="str">
            <v>3406/QĐ-UBND ngày 27/10/2016</v>
          </cell>
          <cell r="N99">
            <v>3500</v>
          </cell>
          <cell r="P99">
            <v>3500</v>
          </cell>
          <cell r="Q99">
            <v>1000</v>
          </cell>
          <cell r="S99">
            <v>1000</v>
          </cell>
          <cell r="T99">
            <v>3150</v>
          </cell>
          <cell r="U99">
            <v>2150</v>
          </cell>
          <cell r="V99">
            <v>1075</v>
          </cell>
          <cell r="W99">
            <v>1075</v>
          </cell>
          <cell r="X99">
            <v>50</v>
          </cell>
          <cell r="Z99">
            <v>1075</v>
          </cell>
          <cell r="AA99">
            <v>2075</v>
          </cell>
          <cell r="AB99">
            <v>1075</v>
          </cell>
          <cell r="AC99">
            <v>2075</v>
          </cell>
          <cell r="AD99">
            <v>3150</v>
          </cell>
          <cell r="AE99">
            <v>1075</v>
          </cell>
          <cell r="AF99">
            <v>1075</v>
          </cell>
          <cell r="AG99">
            <v>100</v>
          </cell>
          <cell r="AI99">
            <v>1075</v>
          </cell>
          <cell r="AJ99">
            <v>3150</v>
          </cell>
          <cell r="AK99">
            <v>3150</v>
          </cell>
          <cell r="AL99">
            <v>3150</v>
          </cell>
          <cell r="AM99">
            <v>0</v>
          </cell>
          <cell r="AQ99" t="str">
            <v>Quảng Trung</v>
          </cell>
          <cell r="AS99" t="str">
            <v>bãi ngang</v>
          </cell>
          <cell r="AT99" t="str">
            <v>NTM</v>
          </cell>
          <cell r="AU99" t="str">
            <v>UBND xã Quảng Trung</v>
          </cell>
        </row>
        <row r="100">
          <cell r="B100" t="str">
            <v xml:space="preserve">Nhà lớp học 2 tầng 8 phòng Trường THCS Quảng Thọ </v>
          </cell>
          <cell r="E100" t="str">
            <v>2GDĐT</v>
          </cell>
          <cell r="F100" t="str">
            <v>5KCM</v>
          </cell>
          <cell r="G100" t="str">
            <v>Ba Đồn</v>
          </cell>
          <cell r="H100">
            <v>2017</v>
          </cell>
          <cell r="J100">
            <v>2019</v>
          </cell>
          <cell r="L100" t="str">
            <v>3293/QĐ-UBND ngày 21/10/2016</v>
          </cell>
          <cell r="M100" t="str">
            <v>3472/QĐ-UBND ngày 28/10/2016</v>
          </cell>
          <cell r="N100">
            <v>4130.6000000000004</v>
          </cell>
          <cell r="P100">
            <v>4130.6000000000004</v>
          </cell>
          <cell r="Q100">
            <v>1100</v>
          </cell>
          <cell r="S100">
            <v>1100</v>
          </cell>
          <cell r="T100">
            <v>3718</v>
          </cell>
          <cell r="U100">
            <v>2618</v>
          </cell>
          <cell r="V100">
            <v>1309</v>
          </cell>
          <cell r="W100">
            <v>1309</v>
          </cell>
          <cell r="X100">
            <v>50</v>
          </cell>
          <cell r="Z100">
            <v>1309</v>
          </cell>
          <cell r="AA100">
            <v>2409</v>
          </cell>
          <cell r="AB100">
            <v>1309</v>
          </cell>
          <cell r="AC100">
            <v>2409</v>
          </cell>
          <cell r="AD100">
            <v>3718</v>
          </cell>
          <cell r="AE100">
            <v>1309</v>
          </cell>
          <cell r="AF100">
            <v>1309</v>
          </cell>
          <cell r="AG100">
            <v>100</v>
          </cell>
          <cell r="AI100">
            <v>1309</v>
          </cell>
          <cell r="AJ100">
            <v>3718</v>
          </cell>
          <cell r="AK100">
            <v>3718</v>
          </cell>
          <cell r="AL100">
            <v>3718</v>
          </cell>
          <cell r="AM100">
            <v>0</v>
          </cell>
          <cell r="AQ100" t="str">
            <v>Quảng Thọ</v>
          </cell>
          <cell r="AU100" t="str">
            <v>UBND phường Quảng Thọ</v>
          </cell>
        </row>
        <row r="101">
          <cell r="B101" t="str">
            <v>Nhà lớp học 4 phòng 2 tầng trường Tiểu học phường Quảng Long</v>
          </cell>
          <cell r="E101" t="str">
            <v>2GDĐT</v>
          </cell>
          <cell r="F101" t="str">
            <v>5KCM</v>
          </cell>
          <cell r="G101" t="str">
            <v>Ba Đồn</v>
          </cell>
          <cell r="H101">
            <v>2017</v>
          </cell>
          <cell r="J101">
            <v>2019</v>
          </cell>
          <cell r="L101" t="str">
            <v>3368/QĐ-UBND ngày 26/10/2016</v>
          </cell>
          <cell r="M101" t="str">
            <v>3407/QĐ-UBND ngày 27/10/2016</v>
          </cell>
          <cell r="N101">
            <v>3439</v>
          </cell>
          <cell r="P101">
            <v>3439</v>
          </cell>
          <cell r="Q101">
            <v>1000</v>
          </cell>
          <cell r="S101">
            <v>1000</v>
          </cell>
          <cell r="T101">
            <v>3095</v>
          </cell>
          <cell r="U101">
            <v>2095</v>
          </cell>
          <cell r="V101">
            <v>1048</v>
          </cell>
          <cell r="W101">
            <v>1047.5</v>
          </cell>
          <cell r="X101">
            <v>50</v>
          </cell>
          <cell r="Z101">
            <v>1048</v>
          </cell>
          <cell r="AA101">
            <v>2048</v>
          </cell>
          <cell r="AB101">
            <v>1048</v>
          </cell>
          <cell r="AC101">
            <v>2048</v>
          </cell>
          <cell r="AD101">
            <v>3095</v>
          </cell>
          <cell r="AE101">
            <v>1047</v>
          </cell>
          <cell r="AF101">
            <v>1047</v>
          </cell>
          <cell r="AG101">
            <v>100</v>
          </cell>
          <cell r="AI101">
            <v>1047</v>
          </cell>
          <cell r="AJ101">
            <v>3095</v>
          </cell>
          <cell r="AK101">
            <v>3095</v>
          </cell>
          <cell r="AL101">
            <v>3095</v>
          </cell>
          <cell r="AM101">
            <v>0</v>
          </cell>
          <cell r="AQ101" t="str">
            <v>Quảng Long</v>
          </cell>
          <cell r="AU101" t="str">
            <v>UBND phường Quảng Long</v>
          </cell>
        </row>
        <row r="102">
          <cell r="B102" t="str">
            <v>Trường THCS Quảng Liên (6 phòng)</v>
          </cell>
          <cell r="E102" t="str">
            <v>2GDĐT</v>
          </cell>
          <cell r="F102" t="str">
            <v>5KCM</v>
          </cell>
          <cell r="G102" t="str">
            <v>Quảng Trạch</v>
          </cell>
          <cell r="H102">
            <v>2017</v>
          </cell>
          <cell r="J102">
            <v>2019</v>
          </cell>
          <cell r="L102" t="str">
            <v>2979/QĐ-UBND ngày 26/10/2015</v>
          </cell>
          <cell r="M102" t="str">
            <v>3483/QĐ-UBND ngày 28/10/2016</v>
          </cell>
          <cell r="N102">
            <v>2924</v>
          </cell>
          <cell r="P102">
            <v>2924</v>
          </cell>
          <cell r="Q102">
            <v>900</v>
          </cell>
          <cell r="S102">
            <v>900</v>
          </cell>
          <cell r="T102">
            <v>2632</v>
          </cell>
          <cell r="U102">
            <v>1732</v>
          </cell>
          <cell r="V102">
            <v>866</v>
          </cell>
          <cell r="W102">
            <v>866</v>
          </cell>
          <cell r="X102">
            <v>50</v>
          </cell>
          <cell r="Z102">
            <v>866</v>
          </cell>
          <cell r="AA102">
            <v>1766</v>
          </cell>
          <cell r="AB102">
            <v>866</v>
          </cell>
          <cell r="AC102">
            <v>1766</v>
          </cell>
          <cell r="AD102">
            <v>2632</v>
          </cell>
          <cell r="AE102">
            <v>866</v>
          </cell>
          <cell r="AF102">
            <v>866</v>
          </cell>
          <cell r="AG102">
            <v>100</v>
          </cell>
          <cell r="AI102">
            <v>866</v>
          </cell>
          <cell r="AJ102">
            <v>2632</v>
          </cell>
          <cell r="AK102">
            <v>2632</v>
          </cell>
          <cell r="AL102">
            <v>2632</v>
          </cell>
          <cell r="AM102">
            <v>0</v>
          </cell>
          <cell r="AQ102" t="str">
            <v>Quảng Liên</v>
          </cell>
          <cell r="AT102" t="str">
            <v>NTM</v>
          </cell>
          <cell r="AU102" t="str">
            <v>UBND xã Quảng Liên</v>
          </cell>
        </row>
        <row r="103">
          <cell r="B103" t="str">
            <v>Nhà lớp học 2 tầng 8 phòng Trường TH và THCS xã Nam Hóa</v>
          </cell>
          <cell r="E103" t="str">
            <v>2GDĐT</v>
          </cell>
          <cell r="F103" t="str">
            <v>5KCM</v>
          </cell>
          <cell r="G103" t="str">
            <v>Tuyên Hóa</v>
          </cell>
          <cell r="H103">
            <v>2017</v>
          </cell>
          <cell r="J103">
            <v>2019</v>
          </cell>
          <cell r="M103" t="str">
            <v>3482/QĐ-UBND ngày 28/10/2016</v>
          </cell>
          <cell r="N103">
            <v>3843</v>
          </cell>
          <cell r="P103">
            <v>3843</v>
          </cell>
          <cell r="Q103">
            <v>1000</v>
          </cell>
          <cell r="S103">
            <v>1000</v>
          </cell>
          <cell r="T103">
            <v>3459</v>
          </cell>
          <cell r="U103">
            <v>2459</v>
          </cell>
          <cell r="V103">
            <v>1229</v>
          </cell>
          <cell r="W103">
            <v>1229.5</v>
          </cell>
          <cell r="X103">
            <v>50</v>
          </cell>
          <cell r="Z103">
            <v>1229</v>
          </cell>
          <cell r="AA103">
            <v>2229</v>
          </cell>
          <cell r="AB103">
            <v>1229</v>
          </cell>
          <cell r="AC103">
            <v>2229</v>
          </cell>
          <cell r="AD103">
            <v>3459</v>
          </cell>
          <cell r="AE103">
            <v>1230</v>
          </cell>
          <cell r="AF103">
            <v>1230</v>
          </cell>
          <cell r="AG103">
            <v>100</v>
          </cell>
          <cell r="AI103">
            <v>1230</v>
          </cell>
          <cell r="AJ103">
            <v>3459</v>
          </cell>
          <cell r="AK103">
            <v>3459</v>
          </cell>
          <cell r="AL103">
            <v>3459</v>
          </cell>
          <cell r="AM103">
            <v>0</v>
          </cell>
          <cell r="AQ103" t="str">
            <v>Nam Hóa</v>
          </cell>
          <cell r="AT103" t="str">
            <v>NTM</v>
          </cell>
          <cell r="AU103" t="str">
            <v>UBND xã Nam Hóa</v>
          </cell>
        </row>
        <row r="104">
          <cell r="B104" t="str">
            <v>Trường Tiểu học xã Cảnh Dương (8 phòng)</v>
          </cell>
          <cell r="E104" t="str">
            <v>2GDĐT</v>
          </cell>
          <cell r="F104" t="str">
            <v>5KCM</v>
          </cell>
          <cell r="G104" t="str">
            <v>Quảng Trạch</v>
          </cell>
          <cell r="H104">
            <v>2017</v>
          </cell>
          <cell r="J104">
            <v>2019</v>
          </cell>
          <cell r="M104" t="str">
            <v>3484/QĐ-UBND ngày 28/10/2016</v>
          </cell>
          <cell r="N104">
            <v>4077</v>
          </cell>
          <cell r="P104">
            <v>4077</v>
          </cell>
          <cell r="Q104">
            <v>1000</v>
          </cell>
          <cell r="S104">
            <v>1000</v>
          </cell>
          <cell r="T104">
            <v>3669</v>
          </cell>
          <cell r="U104">
            <v>2669</v>
          </cell>
          <cell r="V104">
            <v>1334</v>
          </cell>
          <cell r="W104">
            <v>1334.5</v>
          </cell>
          <cell r="X104">
            <v>50</v>
          </cell>
          <cell r="Z104">
            <v>1334</v>
          </cell>
          <cell r="AA104">
            <v>2334</v>
          </cell>
          <cell r="AB104">
            <v>1334</v>
          </cell>
          <cell r="AC104">
            <v>2334</v>
          </cell>
          <cell r="AD104">
            <v>3669</v>
          </cell>
          <cell r="AE104">
            <v>1335</v>
          </cell>
          <cell r="AF104">
            <v>1335</v>
          </cell>
          <cell r="AG104">
            <v>100</v>
          </cell>
          <cell r="AI104">
            <v>1335</v>
          </cell>
          <cell r="AJ104">
            <v>3669</v>
          </cell>
          <cell r="AK104">
            <v>3669</v>
          </cell>
          <cell r="AL104">
            <v>3669</v>
          </cell>
          <cell r="AM104">
            <v>0</v>
          </cell>
          <cell r="AQ104" t="str">
            <v>Cảnh Dương</v>
          </cell>
          <cell r="AT104" t="str">
            <v>NTM</v>
          </cell>
          <cell r="AU104" t="str">
            <v>UBND xã Cảnh Dương</v>
          </cell>
        </row>
        <row r="105">
          <cell r="B105" t="str">
            <v>Xây dựng trường MN xã Quảng Lưu</v>
          </cell>
          <cell r="E105" t="str">
            <v>2GDĐT</v>
          </cell>
          <cell r="F105" t="str">
            <v>5KCM</v>
          </cell>
          <cell r="G105" t="str">
            <v>Quảng Trạch</v>
          </cell>
          <cell r="H105">
            <v>2017</v>
          </cell>
          <cell r="J105">
            <v>2019</v>
          </cell>
          <cell r="L105" t="str">
            <v>3326/QĐ-UBND ngày 25/10/2016</v>
          </cell>
          <cell r="M105" t="str">
            <v>3475/QĐ-UBND ngày 28/10/2016</v>
          </cell>
          <cell r="N105">
            <v>4500</v>
          </cell>
          <cell r="P105">
            <v>4500</v>
          </cell>
          <cell r="Q105">
            <v>1100</v>
          </cell>
          <cell r="S105">
            <v>1100</v>
          </cell>
          <cell r="T105">
            <v>4050</v>
          </cell>
          <cell r="U105">
            <v>2950</v>
          </cell>
          <cell r="V105">
            <v>1475</v>
          </cell>
          <cell r="W105">
            <v>1475</v>
          </cell>
          <cell r="X105">
            <v>50</v>
          </cell>
          <cell r="Z105">
            <v>1475</v>
          </cell>
          <cell r="AA105">
            <v>2575</v>
          </cell>
          <cell r="AB105">
            <v>1475</v>
          </cell>
          <cell r="AC105">
            <v>2575</v>
          </cell>
          <cell r="AD105">
            <v>4050</v>
          </cell>
          <cell r="AE105">
            <v>1475</v>
          </cell>
          <cell r="AF105">
            <v>1475</v>
          </cell>
          <cell r="AG105">
            <v>100</v>
          </cell>
          <cell r="AI105">
            <v>1475</v>
          </cell>
          <cell r="AJ105">
            <v>4050</v>
          </cell>
          <cell r="AK105">
            <v>4050</v>
          </cell>
          <cell r="AL105">
            <v>4050</v>
          </cell>
          <cell r="AM105">
            <v>0</v>
          </cell>
          <cell r="AQ105" t="str">
            <v>Quảng Lưu</v>
          </cell>
          <cell r="AT105" t="str">
            <v>NTM</v>
          </cell>
          <cell r="AU105" t="str">
            <v>UBND xã Quảng Lưu</v>
          </cell>
        </row>
        <row r="106">
          <cell r="B106" t="str">
            <v>Trường THCS Quảng Phú (8 phòng)</v>
          </cell>
          <cell r="E106" t="str">
            <v>2GDĐT</v>
          </cell>
          <cell r="F106" t="str">
            <v>5KCM</v>
          </cell>
          <cell r="G106" t="str">
            <v>Quảng Trạch</v>
          </cell>
          <cell r="H106">
            <v>2017</v>
          </cell>
          <cell r="J106">
            <v>2019</v>
          </cell>
          <cell r="M106" t="str">
            <v>3474/QĐ-UBND ngày 28/10/2016</v>
          </cell>
          <cell r="N106">
            <v>3861</v>
          </cell>
          <cell r="P106">
            <v>3861</v>
          </cell>
          <cell r="Q106">
            <v>1000</v>
          </cell>
          <cell r="S106">
            <v>1000</v>
          </cell>
          <cell r="T106">
            <v>3475</v>
          </cell>
          <cell r="U106">
            <v>2475</v>
          </cell>
          <cell r="V106">
            <v>1237</v>
          </cell>
          <cell r="W106">
            <v>1237.5</v>
          </cell>
          <cell r="X106">
            <v>50</v>
          </cell>
          <cell r="Z106">
            <v>1237</v>
          </cell>
          <cell r="AA106">
            <v>2237</v>
          </cell>
          <cell r="AB106">
            <v>1237</v>
          </cell>
          <cell r="AC106">
            <v>2237</v>
          </cell>
          <cell r="AD106">
            <v>3475</v>
          </cell>
          <cell r="AE106">
            <v>1238</v>
          </cell>
          <cell r="AF106">
            <v>1238</v>
          </cell>
          <cell r="AG106">
            <v>100</v>
          </cell>
          <cell r="AI106">
            <v>1238</v>
          </cell>
          <cell r="AJ106">
            <v>3475</v>
          </cell>
          <cell r="AK106">
            <v>3475</v>
          </cell>
          <cell r="AL106">
            <v>3475</v>
          </cell>
          <cell r="AM106">
            <v>0</v>
          </cell>
          <cell r="AQ106" t="str">
            <v>Quảng Phú</v>
          </cell>
          <cell r="AT106" t="str">
            <v>NTM</v>
          </cell>
          <cell r="AU106" t="str">
            <v>UBND xã Quảng Phú</v>
          </cell>
        </row>
        <row r="107">
          <cell r="B107" t="str">
            <v>Trường TH xã Quảng Trường</v>
          </cell>
          <cell r="E107" t="str">
            <v>2GDĐT</v>
          </cell>
          <cell r="F107" t="str">
            <v>5KCM</v>
          </cell>
          <cell r="G107" t="str">
            <v>Quảng Trạch</v>
          </cell>
          <cell r="H107">
            <v>2017</v>
          </cell>
          <cell r="J107">
            <v>2019</v>
          </cell>
          <cell r="L107" t="str">
            <v>3403/QĐ-UBND ngày 27/10/2016</v>
          </cell>
          <cell r="M107" t="str">
            <v>3478/QĐ-UBND ngày 28/10/2016</v>
          </cell>
          <cell r="N107">
            <v>3500</v>
          </cell>
          <cell r="P107">
            <v>3500</v>
          </cell>
          <cell r="Q107">
            <v>950</v>
          </cell>
          <cell r="S107">
            <v>950</v>
          </cell>
          <cell r="T107">
            <v>3150</v>
          </cell>
          <cell r="U107">
            <v>2200</v>
          </cell>
          <cell r="V107">
            <v>1100</v>
          </cell>
          <cell r="W107">
            <v>1100</v>
          </cell>
          <cell r="X107">
            <v>50</v>
          </cell>
          <cell r="Z107">
            <v>1100</v>
          </cell>
          <cell r="AA107">
            <v>2050</v>
          </cell>
          <cell r="AB107">
            <v>1100</v>
          </cell>
          <cell r="AC107">
            <v>2050</v>
          </cell>
          <cell r="AD107">
            <v>3150</v>
          </cell>
          <cell r="AE107">
            <v>1100</v>
          </cell>
          <cell r="AF107">
            <v>1100</v>
          </cell>
          <cell r="AG107">
            <v>100</v>
          </cell>
          <cell r="AI107">
            <v>1100</v>
          </cell>
          <cell r="AJ107">
            <v>3150</v>
          </cell>
          <cell r="AK107">
            <v>3150</v>
          </cell>
          <cell r="AL107">
            <v>3150</v>
          </cell>
          <cell r="AM107">
            <v>0</v>
          </cell>
          <cell r="AQ107" t="str">
            <v>Quảng Trường</v>
          </cell>
          <cell r="AT107" t="str">
            <v>NTM</v>
          </cell>
          <cell r="AU107" t="str">
            <v>UBND xã Quảng Trường</v>
          </cell>
        </row>
        <row r="108">
          <cell r="B108" t="str">
            <v>Nhà lơp học 2 tầng 8 phòng Trường Mầm non Gia Ninh</v>
          </cell>
          <cell r="E108" t="str">
            <v>2GDĐT</v>
          </cell>
          <cell r="F108" t="str">
            <v>5KCM</v>
          </cell>
          <cell r="G108" t="str">
            <v>Quảng Ninh</v>
          </cell>
          <cell r="H108">
            <v>2017</v>
          </cell>
          <cell r="J108">
            <v>2019</v>
          </cell>
          <cell r="M108" t="str">
            <v>3316/QĐ-UBND ngày 25/10/2016</v>
          </cell>
          <cell r="N108">
            <v>5286</v>
          </cell>
          <cell r="P108">
            <v>5286</v>
          </cell>
          <cell r="Q108">
            <v>1400</v>
          </cell>
          <cell r="S108">
            <v>1400</v>
          </cell>
          <cell r="T108">
            <v>4757</v>
          </cell>
          <cell r="U108">
            <v>3357</v>
          </cell>
          <cell r="V108">
            <v>1678</v>
          </cell>
          <cell r="W108">
            <v>1678.5</v>
          </cell>
          <cell r="X108">
            <v>50</v>
          </cell>
          <cell r="Z108">
            <v>1678</v>
          </cell>
          <cell r="AA108">
            <v>3078</v>
          </cell>
          <cell r="AB108">
            <v>1678</v>
          </cell>
          <cell r="AC108">
            <v>3078</v>
          </cell>
          <cell r="AD108">
            <v>4757</v>
          </cell>
          <cell r="AE108">
            <v>1679</v>
          </cell>
          <cell r="AF108">
            <v>1679</v>
          </cell>
          <cell r="AG108">
            <v>100</v>
          </cell>
          <cell r="AI108">
            <v>1679</v>
          </cell>
          <cell r="AJ108">
            <v>4757</v>
          </cell>
          <cell r="AK108">
            <v>4757</v>
          </cell>
          <cell r="AL108">
            <v>4757</v>
          </cell>
          <cell r="AM108">
            <v>0</v>
          </cell>
          <cell r="AQ108" t="str">
            <v>Gia Ninh</v>
          </cell>
          <cell r="AT108" t="str">
            <v>NTM</v>
          </cell>
          <cell r="AU108" t="str">
            <v>UBND xã Gia Ninh</v>
          </cell>
        </row>
        <row r="109">
          <cell r="B109" t="str">
            <v>Nhà lơp học 2 tầng 8 phòng Trường Tiểu học Hiền Ninh</v>
          </cell>
          <cell r="E109" t="str">
            <v>2GDĐT</v>
          </cell>
          <cell r="F109" t="str">
            <v>5KCM</v>
          </cell>
          <cell r="G109" t="str">
            <v>Quảng Ninh</v>
          </cell>
          <cell r="H109">
            <v>2017</v>
          </cell>
          <cell r="J109">
            <v>2019</v>
          </cell>
          <cell r="M109" t="str">
            <v>3523/QĐ-UBND  ngày 31/10/2016</v>
          </cell>
          <cell r="N109">
            <v>4000</v>
          </cell>
          <cell r="P109">
            <v>4000</v>
          </cell>
          <cell r="Q109">
            <v>1000</v>
          </cell>
          <cell r="S109">
            <v>1000</v>
          </cell>
          <cell r="T109">
            <v>3600</v>
          </cell>
          <cell r="U109">
            <v>2600</v>
          </cell>
          <cell r="V109">
            <v>1300</v>
          </cell>
          <cell r="W109">
            <v>1300</v>
          </cell>
          <cell r="X109">
            <v>50</v>
          </cell>
          <cell r="Z109">
            <v>1300</v>
          </cell>
          <cell r="AA109">
            <v>2300</v>
          </cell>
          <cell r="AB109">
            <v>1300</v>
          </cell>
          <cell r="AC109">
            <v>2300</v>
          </cell>
          <cell r="AD109">
            <v>3600</v>
          </cell>
          <cell r="AE109">
            <v>1300</v>
          </cell>
          <cell r="AF109">
            <v>1300</v>
          </cell>
          <cell r="AG109">
            <v>100</v>
          </cell>
          <cell r="AI109">
            <v>1300</v>
          </cell>
          <cell r="AJ109">
            <v>3600</v>
          </cell>
          <cell r="AK109">
            <v>3600</v>
          </cell>
          <cell r="AL109">
            <v>3600</v>
          </cell>
          <cell r="AM109">
            <v>0</v>
          </cell>
          <cell r="AQ109" t="str">
            <v>Hiền Ninh</v>
          </cell>
          <cell r="AS109" t="str">
            <v>bãi ngang</v>
          </cell>
          <cell r="AT109" t="str">
            <v>NTM</v>
          </cell>
          <cell r="AU109" t="str">
            <v>UBND huyện Quảng Ninh</v>
          </cell>
        </row>
        <row r="110">
          <cell r="B110" t="str">
            <v>Nhà lơp học 2 tầng 6 phòng Trường THCS Duy Ninh</v>
          </cell>
          <cell r="E110" t="str">
            <v>2GDĐT</v>
          </cell>
          <cell r="F110" t="str">
            <v>5KCM</v>
          </cell>
          <cell r="G110" t="str">
            <v>Quảng Ninh</v>
          </cell>
          <cell r="H110">
            <v>2017</v>
          </cell>
          <cell r="J110">
            <v>2019</v>
          </cell>
          <cell r="M110" t="str">
            <v>3488/QĐ-UBND ngày 28/10/2016</v>
          </cell>
          <cell r="N110">
            <v>3500</v>
          </cell>
          <cell r="P110">
            <v>3500</v>
          </cell>
          <cell r="Q110">
            <v>800</v>
          </cell>
          <cell r="S110">
            <v>800</v>
          </cell>
          <cell r="T110">
            <v>3150</v>
          </cell>
          <cell r="U110">
            <v>2350</v>
          </cell>
          <cell r="V110">
            <v>1175</v>
          </cell>
          <cell r="W110">
            <v>1175</v>
          </cell>
          <cell r="X110">
            <v>50</v>
          </cell>
          <cell r="Z110">
            <v>1175</v>
          </cell>
          <cell r="AA110">
            <v>1975</v>
          </cell>
          <cell r="AB110">
            <v>1175</v>
          </cell>
          <cell r="AC110">
            <v>1975</v>
          </cell>
          <cell r="AD110">
            <v>3150</v>
          </cell>
          <cell r="AE110">
            <v>1175</v>
          </cell>
          <cell r="AF110">
            <v>1175</v>
          </cell>
          <cell r="AG110">
            <v>100</v>
          </cell>
          <cell r="AI110">
            <v>1175</v>
          </cell>
          <cell r="AJ110">
            <v>3150</v>
          </cell>
          <cell r="AK110">
            <v>3150</v>
          </cell>
          <cell r="AL110">
            <v>3150</v>
          </cell>
          <cell r="AM110">
            <v>0</v>
          </cell>
          <cell r="AQ110" t="str">
            <v>Duy Ninh</v>
          </cell>
          <cell r="AS110" t="str">
            <v>bãi ngang</v>
          </cell>
          <cell r="AT110" t="str">
            <v>NTM</v>
          </cell>
          <cell r="AU110" t="str">
            <v>UBND xã Duy Ninh</v>
          </cell>
        </row>
        <row r="111">
          <cell r="B111" t="str">
            <v>Nhà lơp học 2 tầng 8 phòng Trường Tiểu học Vĩnh Ninh</v>
          </cell>
          <cell r="E111" t="str">
            <v>2GDĐT</v>
          </cell>
          <cell r="F111" t="str">
            <v>5KCM</v>
          </cell>
          <cell r="G111" t="str">
            <v>Quảng Ninh</v>
          </cell>
          <cell r="H111">
            <v>2017</v>
          </cell>
          <cell r="J111">
            <v>2019</v>
          </cell>
          <cell r="M111" t="str">
            <v>3522/QĐ-UBND ngày 31/10/2016</v>
          </cell>
          <cell r="N111">
            <v>3900</v>
          </cell>
          <cell r="P111">
            <v>3900</v>
          </cell>
          <cell r="Q111">
            <v>1050</v>
          </cell>
          <cell r="S111">
            <v>1050</v>
          </cell>
          <cell r="T111">
            <v>3510</v>
          </cell>
          <cell r="U111">
            <v>2460</v>
          </cell>
          <cell r="V111">
            <v>1230</v>
          </cell>
          <cell r="W111">
            <v>1230</v>
          </cell>
          <cell r="X111">
            <v>50</v>
          </cell>
          <cell r="Z111">
            <v>1230</v>
          </cell>
          <cell r="AA111">
            <v>2280</v>
          </cell>
          <cell r="AB111">
            <v>1230</v>
          </cell>
          <cell r="AC111">
            <v>2280</v>
          </cell>
          <cell r="AD111">
            <v>3510</v>
          </cell>
          <cell r="AE111">
            <v>1230</v>
          </cell>
          <cell r="AF111">
            <v>1230</v>
          </cell>
          <cell r="AG111">
            <v>100</v>
          </cell>
          <cell r="AI111">
            <v>1230</v>
          </cell>
          <cell r="AJ111">
            <v>3510</v>
          </cell>
          <cell r="AK111">
            <v>3510</v>
          </cell>
          <cell r="AL111">
            <v>3510</v>
          </cell>
          <cell r="AM111">
            <v>0</v>
          </cell>
          <cell r="AQ111" t="str">
            <v>Vĩnh Ninh</v>
          </cell>
          <cell r="AT111" t="str">
            <v>NTM</v>
          </cell>
          <cell r="AU111" t="str">
            <v>UBND huyện Quảng Ninh</v>
          </cell>
        </row>
        <row r="112">
          <cell r="B112" t="str">
            <v>Nhà lơp học 2 tầng 6 phòng Trường Tiểu học TT Quán Hàu</v>
          </cell>
          <cell r="E112" t="str">
            <v>2GDĐT</v>
          </cell>
          <cell r="F112" t="str">
            <v>5KCM</v>
          </cell>
          <cell r="G112" t="str">
            <v>Quảng Ninh</v>
          </cell>
          <cell r="H112">
            <v>2017</v>
          </cell>
          <cell r="J112">
            <v>2019</v>
          </cell>
          <cell r="M112" t="str">
            <v>3481/QĐ-UBND ngày 28/10/2016</v>
          </cell>
          <cell r="N112">
            <v>3450</v>
          </cell>
          <cell r="P112">
            <v>3450</v>
          </cell>
          <cell r="Q112">
            <v>950</v>
          </cell>
          <cell r="S112">
            <v>950</v>
          </cell>
          <cell r="T112">
            <v>3105</v>
          </cell>
          <cell r="U112">
            <v>2155</v>
          </cell>
          <cell r="V112">
            <v>1078</v>
          </cell>
          <cell r="W112">
            <v>760</v>
          </cell>
          <cell r="X112">
            <v>100</v>
          </cell>
          <cell r="Z112">
            <v>1078</v>
          </cell>
          <cell r="AA112">
            <v>2028</v>
          </cell>
          <cell r="AB112">
            <v>1078</v>
          </cell>
          <cell r="AC112">
            <v>2028</v>
          </cell>
          <cell r="AD112">
            <v>3105</v>
          </cell>
          <cell r="AE112">
            <v>1077</v>
          </cell>
          <cell r="AF112">
            <v>1077</v>
          </cell>
          <cell r="AG112">
            <v>100</v>
          </cell>
          <cell r="AI112">
            <v>1077</v>
          </cell>
          <cell r="AJ112">
            <v>3105</v>
          </cell>
          <cell r="AK112">
            <v>3105</v>
          </cell>
          <cell r="AL112">
            <v>3105</v>
          </cell>
          <cell r="AM112">
            <v>0</v>
          </cell>
          <cell r="AQ112" t="str">
            <v>Quán Hàu</v>
          </cell>
          <cell r="AU112" t="str">
            <v>UBND Thị trấn Quán Hàu</v>
          </cell>
        </row>
        <row r="113">
          <cell r="B113" t="str">
            <v>Nhà lớp học 2 tầng 4 phòng và hạ tầng kỹ thuật cụm trường mầm non xã Sơn Thuỷ</v>
          </cell>
          <cell r="E113" t="str">
            <v>2GDĐT</v>
          </cell>
          <cell r="F113" t="str">
            <v>5KCM</v>
          </cell>
          <cell r="G113" t="str">
            <v>Lệ Thủy</v>
          </cell>
          <cell r="H113">
            <v>2017</v>
          </cell>
          <cell r="J113">
            <v>2019</v>
          </cell>
          <cell r="M113" t="str">
            <v>3456/QĐ-UBND ngày 28/10/2016</v>
          </cell>
          <cell r="N113">
            <v>4795</v>
          </cell>
          <cell r="P113">
            <v>4795</v>
          </cell>
          <cell r="Q113">
            <v>1250</v>
          </cell>
          <cell r="S113">
            <v>1250</v>
          </cell>
          <cell r="T113">
            <v>4316</v>
          </cell>
          <cell r="U113">
            <v>3066</v>
          </cell>
          <cell r="V113">
            <v>1533</v>
          </cell>
          <cell r="W113">
            <v>1533</v>
          </cell>
          <cell r="X113">
            <v>50</v>
          </cell>
          <cell r="Z113">
            <v>1533</v>
          </cell>
          <cell r="AA113">
            <v>2783</v>
          </cell>
          <cell r="AB113">
            <v>1533</v>
          </cell>
          <cell r="AC113">
            <v>2783</v>
          </cell>
          <cell r="AD113">
            <v>4316</v>
          </cell>
          <cell r="AE113">
            <v>1533</v>
          </cell>
          <cell r="AF113">
            <v>1533</v>
          </cell>
          <cell r="AG113">
            <v>100</v>
          </cell>
          <cell r="AH113">
            <v>-881</v>
          </cell>
          <cell r="AI113">
            <v>652</v>
          </cell>
          <cell r="AJ113">
            <v>3435</v>
          </cell>
          <cell r="AK113">
            <v>3435</v>
          </cell>
          <cell r="AL113">
            <v>4316</v>
          </cell>
          <cell r="AM113">
            <v>0</v>
          </cell>
          <cell r="AQ113" t="str">
            <v>Sơn Thủy</v>
          </cell>
          <cell r="AT113" t="str">
            <v>NTM</v>
          </cell>
          <cell r="AU113" t="str">
            <v>UBND xã Sơn Thủy</v>
          </cell>
        </row>
        <row r="114">
          <cell r="B114" t="str">
            <v>Trường THCS xã An Thủy (8 phòng)</v>
          </cell>
          <cell r="E114" t="str">
            <v>2GDĐT</v>
          </cell>
          <cell r="F114" t="str">
            <v>5KCM</v>
          </cell>
          <cell r="G114" t="str">
            <v>Lệ Thủy</v>
          </cell>
          <cell r="H114">
            <v>2017</v>
          </cell>
          <cell r="J114">
            <v>2019</v>
          </cell>
          <cell r="M114" t="str">
            <v>3461/QĐ-UBND ngày 28/10/2016</v>
          </cell>
          <cell r="N114">
            <v>3946</v>
          </cell>
          <cell r="P114">
            <v>3946</v>
          </cell>
          <cell r="Q114">
            <v>1000</v>
          </cell>
          <cell r="S114">
            <v>1000</v>
          </cell>
          <cell r="T114">
            <v>3551</v>
          </cell>
          <cell r="U114">
            <v>2551</v>
          </cell>
          <cell r="V114">
            <v>1275</v>
          </cell>
          <cell r="W114">
            <v>1275.5</v>
          </cell>
          <cell r="X114">
            <v>50</v>
          </cell>
          <cell r="Z114">
            <v>1275</v>
          </cell>
          <cell r="AA114">
            <v>2275</v>
          </cell>
          <cell r="AB114">
            <v>1275</v>
          </cell>
          <cell r="AC114">
            <v>2275</v>
          </cell>
          <cell r="AD114">
            <v>3551</v>
          </cell>
          <cell r="AE114">
            <v>1276</v>
          </cell>
          <cell r="AF114">
            <v>1276</v>
          </cell>
          <cell r="AG114">
            <v>100</v>
          </cell>
          <cell r="AI114">
            <v>1276</v>
          </cell>
          <cell r="AJ114">
            <v>3551</v>
          </cell>
          <cell r="AK114">
            <v>3551</v>
          </cell>
          <cell r="AL114">
            <v>3551</v>
          </cell>
          <cell r="AM114">
            <v>0</v>
          </cell>
          <cell r="AQ114" t="str">
            <v>An Thủy</v>
          </cell>
          <cell r="AT114" t="str">
            <v>NTM</v>
          </cell>
          <cell r="AU114" t="str">
            <v>UBND xã An Thủy</v>
          </cell>
        </row>
        <row r="115">
          <cell r="B115" t="str">
            <v>Nhà lớp học 2 tầng 6 phòng Trường Tiểu học số 2 Tân Thủy</v>
          </cell>
          <cell r="E115" t="str">
            <v>2GDĐT</v>
          </cell>
          <cell r="F115" t="str">
            <v>5KCM</v>
          </cell>
          <cell r="G115" t="str">
            <v>Lệ Thủy</v>
          </cell>
          <cell r="H115">
            <v>2017</v>
          </cell>
          <cell r="J115">
            <v>2019</v>
          </cell>
          <cell r="M115" t="str">
            <v>3473/QĐ-UBND ngày 28/10/2016</v>
          </cell>
          <cell r="N115">
            <v>3045</v>
          </cell>
          <cell r="P115">
            <v>3045</v>
          </cell>
          <cell r="Q115">
            <v>850</v>
          </cell>
          <cell r="S115">
            <v>850</v>
          </cell>
          <cell r="T115">
            <v>2741</v>
          </cell>
          <cell r="U115">
            <v>1891</v>
          </cell>
          <cell r="V115">
            <v>946</v>
          </cell>
          <cell r="W115">
            <v>945.5</v>
          </cell>
          <cell r="X115">
            <v>50</v>
          </cell>
          <cell r="Z115">
            <v>946</v>
          </cell>
          <cell r="AA115">
            <v>1796</v>
          </cell>
          <cell r="AB115">
            <v>946</v>
          </cell>
          <cell r="AC115">
            <v>1796</v>
          </cell>
          <cell r="AD115">
            <v>2741</v>
          </cell>
          <cell r="AE115">
            <v>945</v>
          </cell>
          <cell r="AF115">
            <v>945</v>
          </cell>
          <cell r="AG115">
            <v>100</v>
          </cell>
          <cell r="AI115">
            <v>945</v>
          </cell>
          <cell r="AJ115">
            <v>2741</v>
          </cell>
          <cell r="AK115">
            <v>2741</v>
          </cell>
          <cell r="AL115">
            <v>2741</v>
          </cell>
          <cell r="AM115">
            <v>0</v>
          </cell>
          <cell r="AQ115" t="str">
            <v>Tân Thủy</v>
          </cell>
          <cell r="AT115" t="str">
            <v>NTM</v>
          </cell>
          <cell r="AU115" t="str">
            <v>UBND xã Tân Thủy</v>
          </cell>
        </row>
        <row r="116">
          <cell r="B116" t="str">
            <v>Nhà lớp học 2 tầng 8 phòng Trương Tiểu học Dương Thuỷ</v>
          </cell>
          <cell r="E116" t="str">
            <v>2GDĐT</v>
          </cell>
          <cell r="F116" t="str">
            <v>5KCM</v>
          </cell>
          <cell r="G116" t="str">
            <v>Lệ Thủy</v>
          </cell>
          <cell r="H116">
            <v>2017</v>
          </cell>
          <cell r="J116">
            <v>2019</v>
          </cell>
          <cell r="M116" t="str">
            <v>3524/QĐ-UBND ngày 31/10/2016</v>
          </cell>
          <cell r="N116">
            <v>3852</v>
          </cell>
          <cell r="P116">
            <v>3852</v>
          </cell>
          <cell r="Q116">
            <v>1000</v>
          </cell>
          <cell r="S116">
            <v>1000</v>
          </cell>
          <cell r="T116">
            <v>3467</v>
          </cell>
          <cell r="U116">
            <v>2467</v>
          </cell>
          <cell r="V116">
            <v>1233</v>
          </cell>
          <cell r="W116">
            <v>1233.5</v>
          </cell>
          <cell r="X116">
            <v>50</v>
          </cell>
          <cell r="Z116">
            <v>1233</v>
          </cell>
          <cell r="AA116">
            <v>2233</v>
          </cell>
          <cell r="AB116">
            <v>1233</v>
          </cell>
          <cell r="AC116">
            <v>2233</v>
          </cell>
          <cell r="AD116">
            <v>3467</v>
          </cell>
          <cell r="AE116">
            <v>1234</v>
          </cell>
          <cell r="AF116">
            <v>1234</v>
          </cell>
          <cell r="AG116">
            <v>100</v>
          </cell>
          <cell r="AI116">
            <v>1234</v>
          </cell>
          <cell r="AJ116">
            <v>3467</v>
          </cell>
          <cell r="AK116">
            <v>3467</v>
          </cell>
          <cell r="AL116">
            <v>3467</v>
          </cell>
          <cell r="AM116">
            <v>0</v>
          </cell>
          <cell r="AQ116" t="str">
            <v>Dương Thủy</v>
          </cell>
          <cell r="AT116" t="str">
            <v>NTM</v>
          </cell>
          <cell r="AU116" t="str">
            <v>UBND xã Dương Thủy</v>
          </cell>
        </row>
        <row r="117">
          <cell r="B117" t="str">
            <v>Nhà làm việc Trường THPT Hoàng Hoa Thám</v>
          </cell>
          <cell r="E117" t="str">
            <v>2GDĐT</v>
          </cell>
          <cell r="F117" t="str">
            <v>5KCM</v>
          </cell>
          <cell r="G117" t="str">
            <v>Lệ Thủy</v>
          </cell>
          <cell r="H117">
            <v>2017</v>
          </cell>
          <cell r="J117">
            <v>2019</v>
          </cell>
          <cell r="M117" t="str">
            <v>3460/QĐ-UBND ngày 28/10/2016</v>
          </cell>
          <cell r="N117">
            <v>4000</v>
          </cell>
          <cell r="P117">
            <v>4000</v>
          </cell>
          <cell r="Q117">
            <v>1050</v>
          </cell>
          <cell r="S117">
            <v>1050</v>
          </cell>
          <cell r="T117">
            <v>3600</v>
          </cell>
          <cell r="U117">
            <v>2550</v>
          </cell>
          <cell r="V117">
            <v>1275</v>
          </cell>
          <cell r="W117">
            <v>1275</v>
          </cell>
          <cell r="X117">
            <v>50</v>
          </cell>
          <cell r="Z117">
            <v>1275</v>
          </cell>
          <cell r="AA117">
            <v>2325</v>
          </cell>
          <cell r="AB117">
            <v>1275</v>
          </cell>
          <cell r="AC117">
            <v>2325</v>
          </cell>
          <cell r="AD117">
            <v>3600</v>
          </cell>
          <cell r="AE117">
            <v>1275</v>
          </cell>
          <cell r="AF117">
            <v>1275</v>
          </cell>
          <cell r="AG117">
            <v>100</v>
          </cell>
          <cell r="AH117">
            <v>-959</v>
          </cell>
          <cell r="AI117">
            <v>316</v>
          </cell>
          <cell r="AJ117">
            <v>2641</v>
          </cell>
          <cell r="AK117">
            <v>2641</v>
          </cell>
          <cell r="AL117">
            <v>3600</v>
          </cell>
          <cell r="AM117">
            <v>0</v>
          </cell>
          <cell r="AQ117" t="str">
            <v>NT Lệ Ninh</v>
          </cell>
          <cell r="AU117" t="str">
            <v>Trường THPT Hoàng Hoa Thám</v>
          </cell>
        </row>
        <row r="118">
          <cell r="B118" t="str">
            <v>Cải tạo, nâng cấp, sửa chữa nhà làm việc của cán bộ, giảng viên; nhà nội trú học viên và khuôn viên Trường Chính trị tỉnh</v>
          </cell>
          <cell r="E118" t="str">
            <v>2GDĐT</v>
          </cell>
          <cell r="F118" t="str">
            <v>5KCM</v>
          </cell>
          <cell r="G118" t="str">
            <v>Đồng Hới</v>
          </cell>
          <cell r="H118">
            <v>2017</v>
          </cell>
          <cell r="J118">
            <v>2019</v>
          </cell>
          <cell r="M118" t="str">
            <v>3491/QĐ-UBND ngày 28/10/2016</v>
          </cell>
          <cell r="N118">
            <v>11424</v>
          </cell>
          <cell r="P118">
            <v>11424</v>
          </cell>
          <cell r="Q118">
            <v>3000</v>
          </cell>
          <cell r="S118">
            <v>3000</v>
          </cell>
          <cell r="T118">
            <v>10282</v>
          </cell>
          <cell r="U118">
            <v>7282</v>
          </cell>
          <cell r="V118">
            <v>3641</v>
          </cell>
          <cell r="W118">
            <v>3641</v>
          </cell>
          <cell r="X118">
            <v>50</v>
          </cell>
          <cell r="Z118">
            <v>3641</v>
          </cell>
          <cell r="AA118">
            <v>6641</v>
          </cell>
          <cell r="AB118">
            <v>3641</v>
          </cell>
          <cell r="AC118">
            <v>6641</v>
          </cell>
          <cell r="AD118">
            <v>10282</v>
          </cell>
          <cell r="AE118">
            <v>3641</v>
          </cell>
          <cell r="AF118">
            <v>3641</v>
          </cell>
          <cell r="AG118">
            <v>100</v>
          </cell>
          <cell r="AI118">
            <v>3641</v>
          </cell>
          <cell r="AJ118">
            <v>10282</v>
          </cell>
          <cell r="AK118">
            <v>10282</v>
          </cell>
          <cell r="AL118">
            <v>10282</v>
          </cell>
          <cell r="AM118">
            <v>0</v>
          </cell>
          <cell r="AQ118" t="str">
            <v>Đồng Sơn</v>
          </cell>
          <cell r="AU118" t="str">
            <v>Trường Chính trị tỉnh</v>
          </cell>
        </row>
        <row r="119">
          <cell r="B119" t="str">
            <v>Dự án khởi công mới năm 2018</v>
          </cell>
          <cell r="N119">
            <v>162523</v>
          </cell>
          <cell r="O119">
            <v>0</v>
          </cell>
          <cell r="P119">
            <v>140281</v>
          </cell>
          <cell r="Q119">
            <v>1070</v>
          </cell>
          <cell r="R119">
            <v>0</v>
          </cell>
          <cell r="S119">
            <v>1070</v>
          </cell>
          <cell r="T119">
            <v>126451</v>
          </cell>
          <cell r="U119">
            <v>125381</v>
          </cell>
          <cell r="V119">
            <v>39847.800000000003</v>
          </cell>
          <cell r="W119">
            <v>39847.800000000003</v>
          </cell>
          <cell r="Y119">
            <v>1500</v>
          </cell>
          <cell r="Z119">
            <v>41347.800000000003</v>
          </cell>
          <cell r="AA119">
            <v>42417.8</v>
          </cell>
          <cell r="AB119">
            <v>41347.800000000003</v>
          </cell>
          <cell r="AC119">
            <v>42417.8</v>
          </cell>
          <cell r="AD119">
            <v>126451</v>
          </cell>
          <cell r="AE119">
            <v>84033.2</v>
          </cell>
          <cell r="AN119" t="str">
            <v>Cập nhật KH 2018-2020, trừ CBĐT</v>
          </cell>
        </row>
        <row r="120">
          <cell r="B120" t="str">
            <v>Nhà lớp học bộ môn 2 tầng 6 phòng trường THCS Phong Thủy</v>
          </cell>
          <cell r="E120" t="str">
            <v>2GDĐT</v>
          </cell>
          <cell r="F120" t="str">
            <v>5KCM</v>
          </cell>
          <cell r="G120" t="str">
            <v>Lệ Thủy</v>
          </cell>
          <cell r="H120">
            <v>2018</v>
          </cell>
          <cell r="J120">
            <v>2020</v>
          </cell>
          <cell r="M120" t="str">
            <v>3958/QĐ-UBND ngày 31/10/2017</v>
          </cell>
          <cell r="N120">
            <v>4000</v>
          </cell>
          <cell r="P120">
            <v>4000</v>
          </cell>
          <cell r="Q120">
            <v>40</v>
          </cell>
          <cell r="S120">
            <v>40</v>
          </cell>
          <cell r="T120">
            <v>3600</v>
          </cell>
          <cell r="U120">
            <v>3560</v>
          </cell>
          <cell r="V120">
            <v>1068</v>
          </cell>
          <cell r="W120">
            <v>1068</v>
          </cell>
          <cell r="X120">
            <v>30</v>
          </cell>
          <cell r="Z120">
            <v>1068</v>
          </cell>
          <cell r="AA120">
            <v>1108</v>
          </cell>
          <cell r="AB120">
            <v>1068</v>
          </cell>
          <cell r="AC120">
            <v>1108</v>
          </cell>
          <cell r="AD120">
            <v>3600</v>
          </cell>
          <cell r="AE120">
            <v>2492</v>
          </cell>
          <cell r="AF120">
            <v>1246</v>
          </cell>
          <cell r="AG120">
            <v>50</v>
          </cell>
          <cell r="AI120">
            <v>1246</v>
          </cell>
          <cell r="AJ120">
            <v>2354</v>
          </cell>
          <cell r="AK120">
            <v>2354</v>
          </cell>
          <cell r="AL120">
            <v>3600</v>
          </cell>
          <cell r="AM120">
            <v>1246</v>
          </cell>
          <cell r="AN120" t="str">
            <v>Cập nhật KH 2018-2020, trừ CBĐT</v>
          </cell>
          <cell r="AQ120" t="str">
            <v>Phong Thủy</v>
          </cell>
          <cell r="AT120" t="str">
            <v>NTM</v>
          </cell>
          <cell r="AU120" t="str">
            <v>UBND xã Phong Thủy</v>
          </cell>
        </row>
        <row r="121">
          <cell r="B121" t="str">
            <v>Xây dựng nhà lớp học bộ môn Trường THPT Lê Quý Đôn</v>
          </cell>
          <cell r="E121" t="str">
            <v>2GDĐT</v>
          </cell>
          <cell r="F121" t="str">
            <v>5KCM</v>
          </cell>
          <cell r="G121" t="str">
            <v>Bố Trạch</v>
          </cell>
          <cell r="H121">
            <v>2018</v>
          </cell>
          <cell r="J121">
            <v>2020</v>
          </cell>
          <cell r="L121" t="str">
            <v>3462/QĐ-UBND ngày 28/10/2016</v>
          </cell>
          <cell r="M121" t="str">
            <v>3843/QĐ-UBND ngày 30/10/2017</v>
          </cell>
          <cell r="N121">
            <v>4000</v>
          </cell>
          <cell r="P121">
            <v>4000</v>
          </cell>
          <cell r="Q121">
            <v>40</v>
          </cell>
          <cell r="S121">
            <v>40</v>
          </cell>
          <cell r="T121">
            <v>3600</v>
          </cell>
          <cell r="U121">
            <v>3560</v>
          </cell>
          <cell r="V121">
            <v>1068</v>
          </cell>
          <cell r="W121">
            <v>1068</v>
          </cell>
          <cell r="X121">
            <v>30</v>
          </cell>
          <cell r="Z121">
            <v>1068</v>
          </cell>
          <cell r="AA121">
            <v>1108</v>
          </cell>
          <cell r="AB121">
            <v>1068</v>
          </cell>
          <cell r="AC121">
            <v>1108</v>
          </cell>
          <cell r="AD121">
            <v>3600</v>
          </cell>
          <cell r="AE121">
            <v>2492</v>
          </cell>
          <cell r="AF121">
            <v>1246</v>
          </cell>
          <cell r="AG121">
            <v>50</v>
          </cell>
          <cell r="AI121">
            <v>1246</v>
          </cell>
          <cell r="AJ121">
            <v>2354</v>
          </cell>
          <cell r="AK121">
            <v>2354</v>
          </cell>
          <cell r="AL121">
            <v>3600</v>
          </cell>
          <cell r="AM121">
            <v>1246</v>
          </cell>
          <cell r="AN121" t="str">
            <v>Cập nhật KH 2018-2020, trừ CBĐT</v>
          </cell>
          <cell r="AQ121" t="str">
            <v>Hoàn Lão</v>
          </cell>
          <cell r="AU121" t="str">
            <v xml:space="preserve"> Trường THPT Lê Quý Đôn</v>
          </cell>
        </row>
        <row r="122">
          <cell r="B122" t="str">
            <v>Xây dựng phòng học, khuôn viên, hàng rào, công trình cấp nước trường THPT Lê Quý Đôn</v>
          </cell>
          <cell r="E122" t="str">
            <v>2GDĐT</v>
          </cell>
          <cell r="F122" t="str">
            <v>5KCM</v>
          </cell>
          <cell r="G122" t="str">
            <v>Bố Trạch</v>
          </cell>
          <cell r="H122">
            <v>2018</v>
          </cell>
          <cell r="J122">
            <v>2020</v>
          </cell>
          <cell r="M122" t="str">
            <v>3892/QĐ-UBND ngày 30/10/2017</v>
          </cell>
          <cell r="N122">
            <v>3996</v>
          </cell>
          <cell r="P122">
            <v>3996</v>
          </cell>
          <cell r="Q122">
            <v>40</v>
          </cell>
          <cell r="S122">
            <v>40</v>
          </cell>
          <cell r="T122">
            <v>3596</v>
          </cell>
          <cell r="U122">
            <v>3556</v>
          </cell>
          <cell r="V122">
            <v>1066.8</v>
          </cell>
          <cell r="W122">
            <v>1066.8</v>
          </cell>
          <cell r="X122">
            <v>30</v>
          </cell>
          <cell r="Z122">
            <v>1066.8</v>
          </cell>
          <cell r="AA122">
            <v>1106.8</v>
          </cell>
          <cell r="AB122">
            <v>1066.8</v>
          </cell>
          <cell r="AC122">
            <v>1106.8</v>
          </cell>
          <cell r="AD122">
            <v>3596</v>
          </cell>
          <cell r="AE122">
            <v>2489.1999999999998</v>
          </cell>
          <cell r="AF122">
            <v>1244.5999999999999</v>
          </cell>
          <cell r="AG122">
            <v>50</v>
          </cell>
          <cell r="AI122">
            <v>1244.5999999999999</v>
          </cell>
          <cell r="AJ122">
            <v>2351.3999999999996</v>
          </cell>
          <cell r="AK122">
            <v>2351.3999999999996</v>
          </cell>
          <cell r="AL122">
            <v>3596</v>
          </cell>
          <cell r="AM122">
            <v>1244.5999999999999</v>
          </cell>
          <cell r="AN122" t="str">
            <v>Cập nhật KH 2018-2020, trừ CBĐT</v>
          </cell>
          <cell r="AQ122" t="str">
            <v>Hoàn Lão</v>
          </cell>
          <cell r="AU122" t="str">
            <v xml:space="preserve"> Trường THPT Lê Quý Đôn</v>
          </cell>
        </row>
        <row r="123">
          <cell r="B123" t="str">
            <v>Sửa chữa nhà 2 tầng 10 phòng Trường THCS &amp;THPT Trung Hóa</v>
          </cell>
          <cell r="E123" t="str">
            <v>2GDĐT</v>
          </cell>
          <cell r="F123" t="str">
            <v>5KCM</v>
          </cell>
          <cell r="G123" t="str">
            <v>Minh Hóa</v>
          </cell>
          <cell r="H123">
            <v>2018</v>
          </cell>
          <cell r="J123">
            <v>2020</v>
          </cell>
          <cell r="L123" t="str">
            <v>3730/QĐ-UBND ngày 21/11/2016</v>
          </cell>
          <cell r="M123" t="str">
            <v>3523/QĐ-UBND ngày 05/10/2017</v>
          </cell>
          <cell r="N123">
            <v>1650</v>
          </cell>
          <cell r="P123">
            <v>1650</v>
          </cell>
          <cell r="Q123">
            <v>30</v>
          </cell>
          <cell r="S123">
            <v>30</v>
          </cell>
          <cell r="T123">
            <v>1485</v>
          </cell>
          <cell r="U123">
            <v>1455</v>
          </cell>
          <cell r="V123">
            <v>1455</v>
          </cell>
          <cell r="W123">
            <v>1455</v>
          </cell>
          <cell r="X123">
            <v>100</v>
          </cell>
          <cell r="Z123">
            <v>1455</v>
          </cell>
          <cell r="AA123">
            <v>1485</v>
          </cell>
          <cell r="AB123">
            <v>1455</v>
          </cell>
          <cell r="AC123">
            <v>1485</v>
          </cell>
          <cell r="AD123">
            <v>1485</v>
          </cell>
          <cell r="AE123">
            <v>0</v>
          </cell>
          <cell r="AN123" t="str">
            <v>Cập nhật KH 2018-2020, trừ CBĐT</v>
          </cell>
          <cell r="AQ123" t="str">
            <v>Trung Hóa</v>
          </cell>
          <cell r="AS123" t="str">
            <v>xã 135</v>
          </cell>
          <cell r="AT123" t="str">
            <v>NTM</v>
          </cell>
          <cell r="AU123" t="str">
            <v>Trường THCS &amp;THPT Trung Hóa</v>
          </cell>
        </row>
        <row r="124">
          <cell r="B124" t="str">
            <v>Nhà lớp học chức năng kiêm thư viên, phòng truyền thống Trường THPT Nguyễn Trãi</v>
          </cell>
          <cell r="E124" t="str">
            <v>2GDĐT</v>
          </cell>
          <cell r="F124" t="str">
            <v>5KCM</v>
          </cell>
          <cell r="G124" t="str">
            <v>Bố Trạch</v>
          </cell>
          <cell r="H124">
            <v>2018</v>
          </cell>
          <cell r="J124">
            <v>2020</v>
          </cell>
          <cell r="L124" t="str">
            <v>3112a/QĐ-UBND ngày 30/10/2015</v>
          </cell>
          <cell r="M124" t="str">
            <v>3856/QĐ-UBND ngày 30/10/2017</v>
          </cell>
          <cell r="N124">
            <v>6500</v>
          </cell>
          <cell r="P124">
            <v>6500</v>
          </cell>
          <cell r="Q124">
            <v>60</v>
          </cell>
          <cell r="S124">
            <v>60</v>
          </cell>
          <cell r="T124">
            <v>5850</v>
          </cell>
          <cell r="U124">
            <v>5790</v>
          </cell>
          <cell r="V124">
            <v>1737</v>
          </cell>
          <cell r="W124">
            <v>1737</v>
          </cell>
          <cell r="X124">
            <v>30</v>
          </cell>
          <cell r="Z124">
            <v>1737</v>
          </cell>
          <cell r="AA124">
            <v>1797</v>
          </cell>
          <cell r="AB124">
            <v>1737</v>
          </cell>
          <cell r="AC124">
            <v>1797</v>
          </cell>
          <cell r="AD124">
            <v>5850</v>
          </cell>
          <cell r="AE124">
            <v>4053</v>
          </cell>
          <cell r="AF124">
            <v>2026.5</v>
          </cell>
          <cell r="AG124">
            <v>50</v>
          </cell>
          <cell r="AI124">
            <v>2026.5</v>
          </cell>
          <cell r="AJ124">
            <v>3823.5</v>
          </cell>
          <cell r="AK124">
            <v>3823.5</v>
          </cell>
          <cell r="AL124">
            <v>5850</v>
          </cell>
          <cell r="AM124">
            <v>2026.5</v>
          </cell>
          <cell r="AN124" t="str">
            <v>Cập nhật KH 2018-2020, trừ CBĐT</v>
          </cell>
          <cell r="AQ124" t="str">
            <v>Phúc Trạch</v>
          </cell>
          <cell r="AT124" t="str">
            <v>NTM</v>
          </cell>
          <cell r="AU124" t="str">
            <v xml:space="preserve"> Trường THPT Nguyễn Trãi</v>
          </cell>
        </row>
        <row r="125">
          <cell r="B125" t="str">
            <v>Trường Mầm non Khu vực 2 Bưởi Rỏi xã Quảng Hợp, huyện Quảng Trạch (2 tầng 4 phòng)</v>
          </cell>
          <cell r="E125" t="str">
            <v>2GDĐT</v>
          </cell>
          <cell r="F125" t="str">
            <v>5KCM</v>
          </cell>
          <cell r="G125" t="str">
            <v>Quảng Trạch</v>
          </cell>
          <cell r="H125">
            <v>2018</v>
          </cell>
          <cell r="J125">
            <v>2020</v>
          </cell>
          <cell r="L125" t="str">
            <v>2807/QĐ-UBND ngày 13/10/2015</v>
          </cell>
          <cell r="M125" t="str">
            <v>3841/QĐ-UBND ngày 30/10/2017</v>
          </cell>
          <cell r="N125">
            <v>3700</v>
          </cell>
          <cell r="P125">
            <v>3700</v>
          </cell>
          <cell r="Q125">
            <v>40</v>
          </cell>
          <cell r="S125">
            <v>40</v>
          </cell>
          <cell r="T125">
            <v>3330</v>
          </cell>
          <cell r="U125">
            <v>3290</v>
          </cell>
          <cell r="V125">
            <v>987</v>
          </cell>
          <cell r="W125">
            <v>987</v>
          </cell>
          <cell r="X125">
            <v>30</v>
          </cell>
          <cell r="Z125">
            <v>987</v>
          </cell>
          <cell r="AA125">
            <v>1027</v>
          </cell>
          <cell r="AB125">
            <v>987</v>
          </cell>
          <cell r="AC125">
            <v>1027</v>
          </cell>
          <cell r="AD125">
            <v>3330</v>
          </cell>
          <cell r="AE125">
            <v>2303</v>
          </cell>
          <cell r="AF125">
            <v>1151.5</v>
          </cell>
          <cell r="AG125">
            <v>50</v>
          </cell>
          <cell r="AI125">
            <v>1151.5</v>
          </cell>
          <cell r="AJ125">
            <v>2178.5</v>
          </cell>
          <cell r="AK125">
            <v>2178.5</v>
          </cell>
          <cell r="AL125">
            <v>3330</v>
          </cell>
          <cell r="AM125">
            <v>1151.5</v>
          </cell>
          <cell r="AN125" t="str">
            <v>Cập nhật KH 2018-2020, trừ CBĐT</v>
          </cell>
          <cell r="AQ125" t="str">
            <v>Quảng Hợp</v>
          </cell>
          <cell r="AS125" t="str">
            <v>xã 135</v>
          </cell>
          <cell r="AT125" t="str">
            <v>NTM</v>
          </cell>
          <cell r="AU125" t="str">
            <v>UBND xã Quảng Hợp</v>
          </cell>
        </row>
        <row r="126">
          <cell r="B126" t="str">
            <v>Sữa chữa khu Hiệu bộ Trường THPT Tuyên Hóa</v>
          </cell>
          <cell r="E126" t="str">
            <v>2GDĐT</v>
          </cell>
          <cell r="F126" t="str">
            <v>5KCM</v>
          </cell>
          <cell r="G126" t="str">
            <v>Tuyên Hóa</v>
          </cell>
          <cell r="H126">
            <v>2018</v>
          </cell>
          <cell r="J126">
            <v>2020</v>
          </cell>
          <cell r="L126" t="str">
            <v>3026/QĐ-UBND ngày 28/10/2015</v>
          </cell>
          <cell r="M126" t="str">
            <v>3974/QĐ-UBND ngày 31/10/2017</v>
          </cell>
          <cell r="N126">
            <v>1200</v>
          </cell>
          <cell r="P126">
            <v>1200</v>
          </cell>
          <cell r="Q126">
            <v>30</v>
          </cell>
          <cell r="S126">
            <v>30</v>
          </cell>
          <cell r="T126">
            <v>1080</v>
          </cell>
          <cell r="U126">
            <v>1050</v>
          </cell>
          <cell r="V126">
            <v>1050</v>
          </cell>
          <cell r="W126">
            <v>1050</v>
          </cell>
          <cell r="X126">
            <v>100</v>
          </cell>
          <cell r="Z126">
            <v>1050</v>
          </cell>
          <cell r="AA126">
            <v>1080</v>
          </cell>
          <cell r="AB126">
            <v>1050</v>
          </cell>
          <cell r="AC126">
            <v>1080</v>
          </cell>
          <cell r="AD126">
            <v>1080</v>
          </cell>
          <cell r="AE126">
            <v>0</v>
          </cell>
          <cell r="AN126" t="str">
            <v>Cập nhật KH 2018-2020, trừ CBĐT</v>
          </cell>
          <cell r="AQ126" t="str">
            <v>Đồng Lê</v>
          </cell>
          <cell r="AU126" t="str">
            <v>Trường THPT Tuyên Hóa</v>
          </cell>
        </row>
        <row r="127">
          <cell r="B127" t="str">
            <v>San lấp mặt bằng, hạ tầng kỹ thuật - Trung tâm Giáo dục - Dạy nghề huyện Tuyên Hóa</v>
          </cell>
          <cell r="E127" t="str">
            <v>2GDĐT</v>
          </cell>
          <cell r="F127" t="str">
            <v>5KCM</v>
          </cell>
          <cell r="G127" t="str">
            <v>Tuyên Hóa</v>
          </cell>
          <cell r="H127">
            <v>2018</v>
          </cell>
          <cell r="J127">
            <v>2020</v>
          </cell>
          <cell r="L127" t="str">
            <v>3054/QĐ-UBND ngày 29/10/2015</v>
          </cell>
          <cell r="M127" t="str">
            <v>3430/QĐ-UBND ngày 29/9/2017</v>
          </cell>
          <cell r="N127">
            <v>5700</v>
          </cell>
          <cell r="P127">
            <v>5700</v>
          </cell>
          <cell r="Q127">
            <v>50</v>
          </cell>
          <cell r="S127">
            <v>50</v>
          </cell>
          <cell r="T127">
            <v>5130</v>
          </cell>
          <cell r="U127">
            <v>5080</v>
          </cell>
          <cell r="V127">
            <v>1524</v>
          </cell>
          <cell r="W127">
            <v>1524</v>
          </cell>
          <cell r="X127">
            <v>30</v>
          </cell>
          <cell r="Y127">
            <v>1500</v>
          </cell>
          <cell r="Z127">
            <v>3024</v>
          </cell>
          <cell r="AA127">
            <v>3074</v>
          </cell>
          <cell r="AB127">
            <v>3024</v>
          </cell>
          <cell r="AC127">
            <v>3074</v>
          </cell>
          <cell r="AD127">
            <v>5130</v>
          </cell>
          <cell r="AE127">
            <v>2056</v>
          </cell>
          <cell r="AF127">
            <v>1028</v>
          </cell>
          <cell r="AG127">
            <v>50</v>
          </cell>
          <cell r="AI127">
            <v>1028</v>
          </cell>
          <cell r="AJ127">
            <v>4102</v>
          </cell>
          <cell r="AK127">
            <v>4102</v>
          </cell>
          <cell r="AL127">
            <v>5130</v>
          </cell>
          <cell r="AM127">
            <v>1028</v>
          </cell>
          <cell r="AN127" t="str">
            <v>Cập nhật KH 2018-2020, trừ CBĐT</v>
          </cell>
          <cell r="AO127" t="str">
            <v>Năm 2018, bố trí sự nghiệp 1,5 tỷ</v>
          </cell>
          <cell r="AQ127" t="str">
            <v>Đồng Lê</v>
          </cell>
          <cell r="AU127" t="str">
            <v>Trung tâm Giáo dục - Dạy nghề huyện Tuyên Hóa</v>
          </cell>
        </row>
        <row r="128">
          <cell r="B128" t="str">
            <v>Nhà lớp học 12 phòng Trường THPT Lương Thế Vinh</v>
          </cell>
          <cell r="E128" t="str">
            <v>2GDĐT</v>
          </cell>
          <cell r="F128" t="str">
            <v>5KCM</v>
          </cell>
          <cell r="G128" t="str">
            <v>Ba Đồn</v>
          </cell>
          <cell r="H128">
            <v>2018</v>
          </cell>
          <cell r="J128">
            <v>2020</v>
          </cell>
          <cell r="L128" t="str">
            <v>3051/QĐ-UBND ngày 29/10/2015</v>
          </cell>
          <cell r="M128" t="str">
            <v>3950/QĐ-UBND ngày 31/10/2017</v>
          </cell>
          <cell r="N128">
            <v>6000</v>
          </cell>
          <cell r="P128">
            <v>5000</v>
          </cell>
          <cell r="Q128">
            <v>60</v>
          </cell>
          <cell r="S128">
            <v>60</v>
          </cell>
          <cell r="T128">
            <v>4500</v>
          </cell>
          <cell r="U128">
            <v>4440</v>
          </cell>
          <cell r="V128">
            <v>1332</v>
          </cell>
          <cell r="W128">
            <v>1332</v>
          </cell>
          <cell r="X128">
            <v>30</v>
          </cell>
          <cell r="Z128">
            <v>1332</v>
          </cell>
          <cell r="AA128">
            <v>1392</v>
          </cell>
          <cell r="AB128">
            <v>1332</v>
          </cell>
          <cell r="AC128">
            <v>1392</v>
          </cell>
          <cell r="AD128">
            <v>4500</v>
          </cell>
          <cell r="AE128">
            <v>3108</v>
          </cell>
          <cell r="AF128">
            <v>1554</v>
          </cell>
          <cell r="AG128">
            <v>50</v>
          </cell>
          <cell r="AI128">
            <v>1554</v>
          </cell>
          <cell r="AJ128">
            <v>2946</v>
          </cell>
          <cell r="AK128">
            <v>2946</v>
          </cell>
          <cell r="AL128">
            <v>4500</v>
          </cell>
          <cell r="AM128">
            <v>1554</v>
          </cell>
          <cell r="AN128" t="str">
            <v>Cập nhật KH 2018-2020, trừ CBĐT</v>
          </cell>
          <cell r="AQ128" t="str">
            <v>Ba Đồn</v>
          </cell>
          <cell r="AU128" t="str">
            <v>Trường THPT Lương Thế Vinh</v>
          </cell>
        </row>
        <row r="129">
          <cell r="B129" t="str">
            <v>Nhà xưởng thực hành Trung tâm Giáo dục - Dạy nghề huyện Quảng Ninh</v>
          </cell>
          <cell r="E129" t="str">
            <v>2GDĐT</v>
          </cell>
          <cell r="F129" t="str">
            <v>5KCM</v>
          </cell>
          <cell r="G129" t="str">
            <v>Quảng Ninh</v>
          </cell>
          <cell r="H129">
            <v>2018</v>
          </cell>
          <cell r="J129">
            <v>2020</v>
          </cell>
          <cell r="L129" t="str">
            <v>3051/QĐ-UBND ngày 29/10/2015</v>
          </cell>
          <cell r="M129" t="str">
            <v>3962/QĐ-UBND ngày 31/10/2017</v>
          </cell>
          <cell r="N129">
            <v>6400</v>
          </cell>
          <cell r="P129">
            <v>6400</v>
          </cell>
          <cell r="Q129">
            <v>60</v>
          </cell>
          <cell r="S129">
            <v>60</v>
          </cell>
          <cell r="T129">
            <v>5760</v>
          </cell>
          <cell r="U129">
            <v>5700</v>
          </cell>
          <cell r="V129">
            <v>1710</v>
          </cell>
          <cell r="W129">
            <v>1710</v>
          </cell>
          <cell r="X129">
            <v>30</v>
          </cell>
          <cell r="Z129">
            <v>1710</v>
          </cell>
          <cell r="AA129">
            <v>1770</v>
          </cell>
          <cell r="AB129">
            <v>1710</v>
          </cell>
          <cell r="AC129">
            <v>1770</v>
          </cell>
          <cell r="AD129">
            <v>5760</v>
          </cell>
          <cell r="AE129">
            <v>3990</v>
          </cell>
          <cell r="AF129">
            <v>1995</v>
          </cell>
          <cell r="AG129">
            <v>50</v>
          </cell>
          <cell r="AI129">
            <v>1995</v>
          </cell>
          <cell r="AJ129">
            <v>3765</v>
          </cell>
          <cell r="AK129">
            <v>3765</v>
          </cell>
          <cell r="AL129">
            <v>5760</v>
          </cell>
          <cell r="AM129">
            <v>1995</v>
          </cell>
          <cell r="AN129" t="str">
            <v>Cập nhật KH 2018-2020, trừ CBĐT</v>
          </cell>
          <cell r="AQ129" t="str">
            <v>Quán Hàu</v>
          </cell>
          <cell r="AU129" t="str">
            <v>Trung tâm Giáo dục - Dạy nghề huyện Quảng Ninh</v>
          </cell>
        </row>
        <row r="130">
          <cell r="B130" t="str">
            <v>Nhà hiệu bộ trường THCS xã Tân Thủy</v>
          </cell>
          <cell r="E130" t="str">
            <v>2GDĐT</v>
          </cell>
          <cell r="F130" t="str">
            <v>5KCM</v>
          </cell>
          <cell r="G130" t="str">
            <v>Lệ Thủy</v>
          </cell>
          <cell r="H130">
            <v>2018</v>
          </cell>
          <cell r="J130">
            <v>2020</v>
          </cell>
          <cell r="M130" t="str">
            <v>3934/QĐ-UBND ngày 30/10/2017</v>
          </cell>
          <cell r="N130">
            <v>3600</v>
          </cell>
          <cell r="P130">
            <v>2700</v>
          </cell>
          <cell r="Q130">
            <v>40</v>
          </cell>
          <cell r="S130">
            <v>40</v>
          </cell>
          <cell r="T130">
            <v>2700</v>
          </cell>
          <cell r="U130">
            <v>2660</v>
          </cell>
          <cell r="V130">
            <v>798</v>
          </cell>
          <cell r="W130">
            <v>798</v>
          </cell>
          <cell r="X130">
            <v>30</v>
          </cell>
          <cell r="Z130">
            <v>798</v>
          </cell>
          <cell r="AA130">
            <v>838</v>
          </cell>
          <cell r="AB130">
            <v>798</v>
          </cell>
          <cell r="AC130">
            <v>838</v>
          </cell>
          <cell r="AD130">
            <v>2700</v>
          </cell>
          <cell r="AE130">
            <v>1862</v>
          </cell>
          <cell r="AF130">
            <v>1862</v>
          </cell>
          <cell r="AG130">
            <v>100</v>
          </cell>
          <cell r="AI130">
            <v>1862</v>
          </cell>
          <cell r="AJ130">
            <v>2700</v>
          </cell>
          <cell r="AK130">
            <v>2700</v>
          </cell>
          <cell r="AL130">
            <v>2700</v>
          </cell>
          <cell r="AM130">
            <v>0</v>
          </cell>
          <cell r="AN130" t="str">
            <v>Cập nhật KH 2018-2020, trừ CBĐT</v>
          </cell>
          <cell r="AQ130" t="str">
            <v>Tân Thủy</v>
          </cell>
          <cell r="AT130" t="str">
            <v>NTM</v>
          </cell>
          <cell r="AU130" t="str">
            <v>UBND xã Tân Thủy</v>
          </cell>
        </row>
        <row r="131">
          <cell r="B131" t="str">
            <v>Trường tiểu học Phú Thủy (6 phòng)</v>
          </cell>
          <cell r="E131" t="str">
            <v>2GDĐT</v>
          </cell>
          <cell r="F131" t="str">
            <v>5KCM</v>
          </cell>
          <cell r="G131" t="str">
            <v>Lệ Thủy</v>
          </cell>
          <cell r="H131">
            <v>2018</v>
          </cell>
          <cell r="J131">
            <v>2020</v>
          </cell>
          <cell r="M131" t="str">
            <v>3529/QĐ-UBND ngày 06/10/2017</v>
          </cell>
          <cell r="N131">
            <v>3000</v>
          </cell>
          <cell r="P131">
            <v>3000</v>
          </cell>
          <cell r="Q131">
            <v>40</v>
          </cell>
          <cell r="S131">
            <v>40</v>
          </cell>
          <cell r="T131">
            <v>2700</v>
          </cell>
          <cell r="U131">
            <v>2660</v>
          </cell>
          <cell r="V131">
            <v>798</v>
          </cell>
          <cell r="W131">
            <v>798</v>
          </cell>
          <cell r="X131">
            <v>30</v>
          </cell>
          <cell r="Z131">
            <v>798</v>
          </cell>
          <cell r="AA131">
            <v>838</v>
          </cell>
          <cell r="AB131">
            <v>798</v>
          </cell>
          <cell r="AC131">
            <v>838</v>
          </cell>
          <cell r="AD131">
            <v>2700</v>
          </cell>
          <cell r="AE131">
            <v>1862</v>
          </cell>
          <cell r="AF131">
            <v>1862</v>
          </cell>
          <cell r="AG131">
            <v>100</v>
          </cell>
          <cell r="AI131">
            <v>1862</v>
          </cell>
          <cell r="AJ131">
            <v>2700</v>
          </cell>
          <cell r="AK131">
            <v>2700</v>
          </cell>
          <cell r="AL131">
            <v>2700</v>
          </cell>
          <cell r="AM131">
            <v>0</v>
          </cell>
          <cell r="AN131" t="str">
            <v>Cập nhật KH 2018-2020, trừ CBĐT</v>
          </cell>
          <cell r="AQ131" t="str">
            <v>Phú Thủy</v>
          </cell>
          <cell r="AT131" t="str">
            <v>NTM</v>
          </cell>
          <cell r="AU131" t="str">
            <v>UBND xã Phú Thủy</v>
          </cell>
        </row>
        <row r="132">
          <cell r="B132" t="str">
            <v>Trường Tiểu học Thanh Thủy (Nhà lớp học 2 tầng 6 phòng) xã Tiến Hóa, huyện Tuyên Hóa</v>
          </cell>
          <cell r="E132" t="str">
            <v>2GDĐT</v>
          </cell>
          <cell r="F132" t="str">
            <v>5KCM</v>
          </cell>
          <cell r="G132" t="str">
            <v>Tuyên Hóa</v>
          </cell>
          <cell r="H132">
            <v>2018</v>
          </cell>
          <cell r="J132">
            <v>2020</v>
          </cell>
          <cell r="L132" t="str">
            <v>3046/QĐ-UBND ngày 29/10/2015</v>
          </cell>
          <cell r="M132" t="str">
            <v>3645/QĐ-UBND ngày 16/10/2017</v>
          </cell>
          <cell r="N132">
            <v>3000</v>
          </cell>
          <cell r="P132">
            <v>3000</v>
          </cell>
          <cell r="Q132">
            <v>40</v>
          </cell>
          <cell r="S132">
            <v>40</v>
          </cell>
          <cell r="T132">
            <v>2700</v>
          </cell>
          <cell r="U132">
            <v>2660</v>
          </cell>
          <cell r="V132">
            <v>798</v>
          </cell>
          <cell r="W132">
            <v>798</v>
          </cell>
          <cell r="X132">
            <v>30</v>
          </cell>
          <cell r="Z132">
            <v>798</v>
          </cell>
          <cell r="AA132">
            <v>838</v>
          </cell>
          <cell r="AB132">
            <v>798</v>
          </cell>
          <cell r="AC132">
            <v>838</v>
          </cell>
          <cell r="AD132">
            <v>2700</v>
          </cell>
          <cell r="AE132">
            <v>1862</v>
          </cell>
          <cell r="AF132">
            <v>1862</v>
          </cell>
          <cell r="AG132">
            <v>100</v>
          </cell>
          <cell r="AI132">
            <v>1862</v>
          </cell>
          <cell r="AJ132">
            <v>2700</v>
          </cell>
          <cell r="AK132">
            <v>2700</v>
          </cell>
          <cell r="AL132">
            <v>2700</v>
          </cell>
          <cell r="AM132">
            <v>0</v>
          </cell>
          <cell r="AN132" t="str">
            <v>Cập nhật KH 2018-2020, trừ CBĐT</v>
          </cell>
          <cell r="AQ132" t="str">
            <v>Tiến Hóa</v>
          </cell>
          <cell r="AT132" t="str">
            <v>NTM</v>
          </cell>
          <cell r="AU132" t="str">
            <v>UBND xã Tiến Hóa</v>
          </cell>
        </row>
        <row r="133">
          <cell r="B133" t="str">
            <v>Trường THCS Bắc Dinh Thị trấn nông trường Việt Trung (6 phòng)</v>
          </cell>
          <cell r="E133" t="str">
            <v>2GDĐT</v>
          </cell>
          <cell r="F133" t="str">
            <v>5KCM</v>
          </cell>
          <cell r="G133" t="str">
            <v>Bố Trạch</v>
          </cell>
          <cell r="H133">
            <v>2018</v>
          </cell>
          <cell r="J133">
            <v>2020</v>
          </cell>
          <cell r="M133" t="str">
            <v>3944/QĐ-UBND ngày 31/10/2017</v>
          </cell>
          <cell r="N133">
            <v>2722</v>
          </cell>
          <cell r="P133">
            <v>2722</v>
          </cell>
          <cell r="Q133">
            <v>40</v>
          </cell>
          <cell r="S133">
            <v>40</v>
          </cell>
          <cell r="T133">
            <v>2700</v>
          </cell>
          <cell r="U133">
            <v>2660</v>
          </cell>
          <cell r="V133">
            <v>798</v>
          </cell>
          <cell r="W133">
            <v>798</v>
          </cell>
          <cell r="X133">
            <v>30</v>
          </cell>
          <cell r="Z133">
            <v>798</v>
          </cell>
          <cell r="AA133">
            <v>838</v>
          </cell>
          <cell r="AB133">
            <v>798</v>
          </cell>
          <cell r="AC133">
            <v>838</v>
          </cell>
          <cell r="AD133">
            <v>2700</v>
          </cell>
          <cell r="AE133">
            <v>1862</v>
          </cell>
          <cell r="AF133">
            <v>1862</v>
          </cell>
          <cell r="AG133">
            <v>100</v>
          </cell>
          <cell r="AI133">
            <v>1862</v>
          </cell>
          <cell r="AJ133">
            <v>2700</v>
          </cell>
          <cell r="AK133">
            <v>2700</v>
          </cell>
          <cell r="AL133">
            <v>2700</v>
          </cell>
          <cell r="AM133">
            <v>0</v>
          </cell>
          <cell r="AQ133" t="str">
            <v>NT Việt Trung</v>
          </cell>
          <cell r="AU133" t="str">
            <v>UBND Thị trấn Nông trường Việt Trung</v>
          </cell>
        </row>
        <row r="134">
          <cell r="B134" t="str">
            <v>Nhà lớp học 2 tầng Trường mầm non xã Quảng Văn</v>
          </cell>
          <cell r="E134" t="str">
            <v>2GDĐT</v>
          </cell>
          <cell r="F134" t="str">
            <v>5KCM</v>
          </cell>
          <cell r="G134" t="str">
            <v>Ba Đồn</v>
          </cell>
          <cell r="H134">
            <v>2018</v>
          </cell>
          <cell r="J134">
            <v>2020</v>
          </cell>
          <cell r="L134" t="str">
            <v>2822/QĐ-UBND ngày 13/10/2015</v>
          </cell>
          <cell r="M134" t="str">
            <v>3429/QĐ-UBND ngày 29/9/2017</v>
          </cell>
          <cell r="N134">
            <v>4800</v>
          </cell>
          <cell r="P134">
            <v>4800</v>
          </cell>
          <cell r="Q134">
            <v>40</v>
          </cell>
          <cell r="S134">
            <v>40</v>
          </cell>
          <cell r="T134">
            <v>4320</v>
          </cell>
          <cell r="U134">
            <v>4280</v>
          </cell>
          <cell r="V134">
            <v>1284</v>
          </cell>
          <cell r="W134">
            <v>1284</v>
          </cell>
          <cell r="X134">
            <v>30</v>
          </cell>
          <cell r="Z134">
            <v>1284</v>
          </cell>
          <cell r="AA134">
            <v>1324</v>
          </cell>
          <cell r="AB134">
            <v>1284</v>
          </cell>
          <cell r="AC134">
            <v>1324</v>
          </cell>
          <cell r="AD134">
            <v>4320</v>
          </cell>
          <cell r="AE134">
            <v>2996</v>
          </cell>
          <cell r="AF134">
            <v>1498</v>
          </cell>
          <cell r="AG134">
            <v>50</v>
          </cell>
          <cell r="AI134">
            <v>1498</v>
          </cell>
          <cell r="AJ134">
            <v>2822</v>
          </cell>
          <cell r="AK134">
            <v>2822</v>
          </cell>
          <cell r="AL134">
            <v>4320</v>
          </cell>
          <cell r="AM134">
            <v>1498</v>
          </cell>
          <cell r="AN134" t="str">
            <v>Cập nhật KH 2018-2020, trừ CBĐT</v>
          </cell>
          <cell r="AQ134" t="str">
            <v>Quảng Văn</v>
          </cell>
          <cell r="AS134" t="str">
            <v>bãi ngang</v>
          </cell>
          <cell r="AT134" t="str">
            <v>NTM</v>
          </cell>
          <cell r="AU134" t="str">
            <v>UBND xã Quảng Văn</v>
          </cell>
        </row>
        <row r="135">
          <cell r="B135" t="str">
            <v>Trường Mầm non Quảng Xuân (6 phòng)</v>
          </cell>
          <cell r="E135" t="str">
            <v>2GDĐT</v>
          </cell>
          <cell r="F135" t="str">
            <v>5KCM</v>
          </cell>
          <cell r="G135" t="str">
            <v>Quảng Trạch</v>
          </cell>
          <cell r="H135">
            <v>2018</v>
          </cell>
          <cell r="J135">
            <v>2020</v>
          </cell>
          <cell r="L135" t="str">
            <v>2985/QĐ-UBND ngày 26/10/2015</v>
          </cell>
          <cell r="M135" t="str">
            <v>3118/QĐ-UBND ngày 05/9/2017</v>
          </cell>
          <cell r="N135">
            <v>4784</v>
          </cell>
          <cell r="P135">
            <v>4784</v>
          </cell>
          <cell r="Q135">
            <v>40</v>
          </cell>
          <cell r="S135">
            <v>40</v>
          </cell>
          <cell r="T135">
            <v>4320</v>
          </cell>
          <cell r="U135">
            <v>4280</v>
          </cell>
          <cell r="V135">
            <v>1284</v>
          </cell>
          <cell r="W135">
            <v>1284</v>
          </cell>
          <cell r="X135">
            <v>30</v>
          </cell>
          <cell r="Z135">
            <v>1284</v>
          </cell>
          <cell r="AA135">
            <v>1324</v>
          </cell>
          <cell r="AB135">
            <v>1284</v>
          </cell>
          <cell r="AC135">
            <v>1324</v>
          </cell>
          <cell r="AD135">
            <v>4320</v>
          </cell>
          <cell r="AE135">
            <v>2996</v>
          </cell>
          <cell r="AF135">
            <v>1498</v>
          </cell>
          <cell r="AG135">
            <v>50</v>
          </cell>
          <cell r="AI135">
            <v>1498</v>
          </cell>
          <cell r="AJ135">
            <v>2822</v>
          </cell>
          <cell r="AK135">
            <v>2822</v>
          </cell>
          <cell r="AL135">
            <v>4320</v>
          </cell>
          <cell r="AM135">
            <v>1498</v>
          </cell>
          <cell r="AN135" t="str">
            <v>Cập nhật KH 2018-2020, trừ CBĐT</v>
          </cell>
          <cell r="AQ135" t="str">
            <v>Quảng Xuân</v>
          </cell>
          <cell r="AT135" t="str">
            <v>NTM</v>
          </cell>
          <cell r="AU135" t="str">
            <v>UBND xã Quảng Xuân</v>
          </cell>
        </row>
        <row r="136">
          <cell r="B136" t="str">
            <v>Xây dựng 8 phòng học 2 tầng Trường THCS Cự Nẫm</v>
          </cell>
          <cell r="E136" t="str">
            <v>2GDĐT</v>
          </cell>
          <cell r="F136" t="str">
            <v>5KCM</v>
          </cell>
          <cell r="G136" t="str">
            <v>Bố Trạch</v>
          </cell>
          <cell r="H136">
            <v>2018</v>
          </cell>
          <cell r="J136">
            <v>2020</v>
          </cell>
          <cell r="M136" t="str">
            <v>3859/QĐ-UBND ngày 30/10/2017</v>
          </cell>
          <cell r="N136">
            <v>4000</v>
          </cell>
          <cell r="P136">
            <v>2400</v>
          </cell>
          <cell r="Q136">
            <v>0</v>
          </cell>
          <cell r="S136">
            <v>0</v>
          </cell>
          <cell r="T136">
            <v>2400</v>
          </cell>
          <cell r="U136">
            <v>2400</v>
          </cell>
          <cell r="V136">
            <v>1200</v>
          </cell>
          <cell r="W136">
            <v>1200</v>
          </cell>
          <cell r="X136">
            <v>50</v>
          </cell>
          <cell r="Z136">
            <v>1200</v>
          </cell>
          <cell r="AA136">
            <v>1200</v>
          </cell>
          <cell r="AB136">
            <v>1200</v>
          </cell>
          <cell r="AC136">
            <v>1200</v>
          </cell>
          <cell r="AD136">
            <v>2400</v>
          </cell>
          <cell r="AE136">
            <v>1200</v>
          </cell>
          <cell r="AF136">
            <v>1200</v>
          </cell>
          <cell r="AG136">
            <v>100</v>
          </cell>
          <cell r="AI136">
            <v>1200</v>
          </cell>
          <cell r="AJ136">
            <v>2400</v>
          </cell>
          <cell r="AK136">
            <v>2400</v>
          </cell>
          <cell r="AL136">
            <v>2400</v>
          </cell>
          <cell r="AM136">
            <v>0</v>
          </cell>
          <cell r="AQ136" t="str">
            <v>Cự Nẫm</v>
          </cell>
          <cell r="AT136" t="str">
            <v>NTM</v>
          </cell>
          <cell r="AU136" t="str">
            <v>UBND xã Cự Nẫm</v>
          </cell>
        </row>
        <row r="137">
          <cell r="B137" t="str">
            <v>Nhà lớp học 2 tầng 6 phòng Trường THCS xã Võ Ninh</v>
          </cell>
          <cell r="E137" t="str">
            <v>2GDĐT</v>
          </cell>
          <cell r="F137" t="str">
            <v>5KCM</v>
          </cell>
          <cell r="G137" t="str">
            <v>Quảng Ninh</v>
          </cell>
          <cell r="H137">
            <v>2018</v>
          </cell>
          <cell r="J137">
            <v>2020</v>
          </cell>
          <cell r="M137" t="str">
            <v>3930/QĐ-UBND ngày 30/10/2017</v>
          </cell>
          <cell r="N137">
            <v>3000</v>
          </cell>
          <cell r="P137">
            <v>3000</v>
          </cell>
          <cell r="Q137">
            <v>40</v>
          </cell>
          <cell r="S137">
            <v>40</v>
          </cell>
          <cell r="T137">
            <v>2700</v>
          </cell>
          <cell r="U137">
            <v>2660</v>
          </cell>
          <cell r="V137">
            <v>798</v>
          </cell>
          <cell r="W137">
            <v>798</v>
          </cell>
          <cell r="X137">
            <v>30</v>
          </cell>
          <cell r="Z137">
            <v>798</v>
          </cell>
          <cell r="AA137">
            <v>838</v>
          </cell>
          <cell r="AB137">
            <v>798</v>
          </cell>
          <cell r="AC137">
            <v>838</v>
          </cell>
          <cell r="AD137">
            <v>2700</v>
          </cell>
          <cell r="AE137">
            <v>1862</v>
          </cell>
          <cell r="AF137">
            <v>1862</v>
          </cell>
          <cell r="AG137">
            <v>100</v>
          </cell>
          <cell r="AI137">
            <v>1862</v>
          </cell>
          <cell r="AJ137">
            <v>2700</v>
          </cell>
          <cell r="AK137">
            <v>2700</v>
          </cell>
          <cell r="AL137">
            <v>2700</v>
          </cell>
          <cell r="AM137">
            <v>0</v>
          </cell>
          <cell r="AN137" t="str">
            <v>Cập nhật KH 2018-2020, trừ CBĐT</v>
          </cell>
          <cell r="AQ137" t="str">
            <v>Võ Ninh</v>
          </cell>
          <cell r="AT137" t="str">
            <v>NTM</v>
          </cell>
          <cell r="AU137" t="str">
            <v>UBND xã Võ Ninh</v>
          </cell>
        </row>
        <row r="138">
          <cell r="B138" t="str">
            <v>Trường Tiểu học số 1 Quảng Phong (8 phòng)</v>
          </cell>
          <cell r="E138" t="str">
            <v>2GDĐT</v>
          </cell>
          <cell r="F138" t="str">
            <v>5KCM</v>
          </cell>
          <cell r="G138" t="str">
            <v>Ba Đồn</v>
          </cell>
          <cell r="H138">
            <v>2018</v>
          </cell>
          <cell r="J138">
            <v>2020</v>
          </cell>
          <cell r="L138" t="str">
            <v>3086/QĐ-UBND ngày 30/10/2015</v>
          </cell>
          <cell r="M138" t="str">
            <v>3769/QĐ-UBND ngày 25/10/2007</v>
          </cell>
          <cell r="N138">
            <v>4000</v>
          </cell>
          <cell r="P138">
            <v>4000</v>
          </cell>
          <cell r="Q138">
            <v>40</v>
          </cell>
          <cell r="S138">
            <v>40</v>
          </cell>
          <cell r="T138">
            <v>3600</v>
          </cell>
          <cell r="U138">
            <v>3560</v>
          </cell>
          <cell r="V138">
            <v>1068</v>
          </cell>
          <cell r="W138">
            <v>1068</v>
          </cell>
          <cell r="X138">
            <v>30</v>
          </cell>
          <cell r="Z138">
            <v>1068</v>
          </cell>
          <cell r="AA138">
            <v>1108</v>
          </cell>
          <cell r="AB138">
            <v>1068</v>
          </cell>
          <cell r="AC138">
            <v>1108</v>
          </cell>
          <cell r="AD138">
            <v>3600</v>
          </cell>
          <cell r="AE138">
            <v>2492</v>
          </cell>
          <cell r="AF138">
            <v>1246</v>
          </cell>
          <cell r="AG138">
            <v>50</v>
          </cell>
          <cell r="AI138">
            <v>1246</v>
          </cell>
          <cell r="AJ138">
            <v>2354</v>
          </cell>
          <cell r="AK138">
            <v>2354</v>
          </cell>
          <cell r="AL138">
            <v>3600</v>
          </cell>
          <cell r="AM138">
            <v>1246</v>
          </cell>
          <cell r="AN138" t="str">
            <v>Cập nhật KH 2018-2020, trừ CBĐT</v>
          </cell>
          <cell r="AQ138" t="str">
            <v>Quảng Phong</v>
          </cell>
          <cell r="AU138" t="str">
            <v>UBND phường Quảng Phong</v>
          </cell>
        </row>
        <row r="139">
          <cell r="B139" t="str">
            <v>Nhà lớp học 2 tầng 6 phòng Trường Tiểu học xã Hàm Ninh</v>
          </cell>
          <cell r="E139" t="str">
            <v>2GDĐT</v>
          </cell>
          <cell r="F139" t="str">
            <v>5KCM</v>
          </cell>
          <cell r="G139" t="str">
            <v>Quảng Ninh</v>
          </cell>
          <cell r="H139">
            <v>2018</v>
          </cell>
          <cell r="J139">
            <v>2020</v>
          </cell>
          <cell r="M139" t="str">
            <v>3830a/QĐ-UBND ngày 30/10/2017</v>
          </cell>
          <cell r="N139">
            <v>3000</v>
          </cell>
          <cell r="P139">
            <v>3000</v>
          </cell>
          <cell r="Q139">
            <v>40</v>
          </cell>
          <cell r="S139">
            <v>40</v>
          </cell>
          <cell r="T139">
            <v>2700</v>
          </cell>
          <cell r="U139">
            <v>2660</v>
          </cell>
          <cell r="V139">
            <v>798</v>
          </cell>
          <cell r="W139">
            <v>798</v>
          </cell>
          <cell r="X139">
            <v>30</v>
          </cell>
          <cell r="Z139">
            <v>798</v>
          </cell>
          <cell r="AA139">
            <v>838</v>
          </cell>
          <cell r="AB139">
            <v>798</v>
          </cell>
          <cell r="AC139">
            <v>838</v>
          </cell>
          <cell r="AD139">
            <v>2700</v>
          </cell>
          <cell r="AE139">
            <v>1862</v>
          </cell>
          <cell r="AF139">
            <v>1862</v>
          </cell>
          <cell r="AG139">
            <v>100</v>
          </cell>
          <cell r="AI139">
            <v>1862</v>
          </cell>
          <cell r="AJ139">
            <v>2700</v>
          </cell>
          <cell r="AK139">
            <v>2700</v>
          </cell>
          <cell r="AL139">
            <v>2700</v>
          </cell>
          <cell r="AM139">
            <v>0</v>
          </cell>
          <cell r="AN139" t="str">
            <v>Cập nhật KH 2018-2020, trừ CBĐT</v>
          </cell>
          <cell r="AQ139" t="str">
            <v>Hàm Ninh</v>
          </cell>
          <cell r="AT139" t="str">
            <v>NTM</v>
          </cell>
          <cell r="AU139" t="str">
            <v>UBND xã Hàm Ninh</v>
          </cell>
        </row>
        <row r="140">
          <cell r="B140" t="str">
            <v>Nhà lớp học 2 tầng 8 phòng Trường THCS Quảng Long</v>
          </cell>
          <cell r="E140" t="str">
            <v>2GDĐT</v>
          </cell>
          <cell r="F140" t="str">
            <v>5KCM</v>
          </cell>
          <cell r="G140" t="str">
            <v>Ba Đồn</v>
          </cell>
          <cell r="H140">
            <v>2018</v>
          </cell>
          <cell r="J140">
            <v>2020</v>
          </cell>
          <cell r="L140" t="str">
            <v>3631a/QĐ-UBND ngày 10/11/2016</v>
          </cell>
          <cell r="M140" t="str">
            <v>3566/QĐ-UBND ngày 09/7/2017</v>
          </cell>
          <cell r="N140">
            <v>4169</v>
          </cell>
          <cell r="P140">
            <v>4169</v>
          </cell>
          <cell r="Q140">
            <v>40</v>
          </cell>
          <cell r="S140">
            <v>40</v>
          </cell>
          <cell r="T140">
            <v>3780</v>
          </cell>
          <cell r="U140">
            <v>3740</v>
          </cell>
          <cell r="V140">
            <v>1122</v>
          </cell>
          <cell r="W140">
            <v>1122</v>
          </cell>
          <cell r="X140">
            <v>30</v>
          </cell>
          <cell r="Z140">
            <v>1122</v>
          </cell>
          <cell r="AA140">
            <v>1162</v>
          </cell>
          <cell r="AB140">
            <v>1122</v>
          </cell>
          <cell r="AC140">
            <v>1162</v>
          </cell>
          <cell r="AD140">
            <v>3780</v>
          </cell>
          <cell r="AE140">
            <v>2618</v>
          </cell>
          <cell r="AF140">
            <v>1309</v>
          </cell>
          <cell r="AG140">
            <v>50</v>
          </cell>
          <cell r="AI140">
            <v>1309</v>
          </cell>
          <cell r="AJ140">
            <v>2471</v>
          </cell>
          <cell r="AK140">
            <v>2471</v>
          </cell>
          <cell r="AL140">
            <v>3780</v>
          </cell>
          <cell r="AM140">
            <v>1309</v>
          </cell>
          <cell r="AQ140" t="str">
            <v>Quảng Long</v>
          </cell>
          <cell r="AU140" t="str">
            <v>UBND phường Quảng Long</v>
          </cell>
        </row>
        <row r="141">
          <cell r="B141" t="str">
            <v xml:space="preserve">Xây dựng nhà lớp học trường Mầm non xã Phù Hóa </v>
          </cell>
          <cell r="E141" t="str">
            <v>2GDĐT</v>
          </cell>
          <cell r="F141" t="str">
            <v>5KCM</v>
          </cell>
          <cell r="G141" t="str">
            <v>Quảng Trạch</v>
          </cell>
          <cell r="H141">
            <v>2018</v>
          </cell>
          <cell r="J141">
            <v>2020</v>
          </cell>
          <cell r="L141" t="str">
            <v>3686/QĐ-UBND ngày 16/11/2016</v>
          </cell>
          <cell r="M141" t="str">
            <v>3845/QĐ-UBND ngày 30/10/2017</v>
          </cell>
          <cell r="N141">
            <v>4500</v>
          </cell>
          <cell r="P141">
            <v>4500</v>
          </cell>
          <cell r="Q141">
            <v>0</v>
          </cell>
          <cell r="S141">
            <v>0</v>
          </cell>
          <cell r="T141">
            <v>4050</v>
          </cell>
          <cell r="U141">
            <v>4050</v>
          </cell>
          <cell r="V141">
            <v>1215</v>
          </cell>
          <cell r="W141">
            <v>1215</v>
          </cell>
          <cell r="X141">
            <v>30</v>
          </cell>
          <cell r="Z141">
            <v>1215</v>
          </cell>
          <cell r="AA141">
            <v>1215</v>
          </cell>
          <cell r="AB141">
            <v>1215</v>
          </cell>
          <cell r="AC141">
            <v>1215</v>
          </cell>
          <cell r="AD141">
            <v>4050</v>
          </cell>
          <cell r="AE141">
            <v>2835</v>
          </cell>
          <cell r="AF141">
            <v>1417.5</v>
          </cell>
          <cell r="AG141">
            <v>50</v>
          </cell>
          <cell r="AI141">
            <v>1417.5</v>
          </cell>
          <cell r="AJ141">
            <v>2632.5</v>
          </cell>
          <cell r="AK141">
            <v>2632.5</v>
          </cell>
          <cell r="AL141">
            <v>4050</v>
          </cell>
          <cell r="AM141">
            <v>1417.5</v>
          </cell>
          <cell r="AQ141" t="str">
            <v>Phù Hóa</v>
          </cell>
          <cell r="AS141" t="str">
            <v>bãi ngang</v>
          </cell>
          <cell r="AT141" t="str">
            <v>NTM</v>
          </cell>
          <cell r="AU141" t="str">
            <v>UBND xã Phù Hóa</v>
          </cell>
        </row>
        <row r="142">
          <cell r="B142" t="str">
            <v>Trường MN (khu vực Liên Hòa) xã Nam Trạch, huyện Bố Trạch</v>
          </cell>
          <cell r="E142" t="str">
            <v>2GDĐT</v>
          </cell>
          <cell r="F142" t="str">
            <v>5KCM</v>
          </cell>
          <cell r="G142" t="str">
            <v>Bố Trạch</v>
          </cell>
          <cell r="H142">
            <v>2018</v>
          </cell>
          <cell r="J142">
            <v>2020</v>
          </cell>
          <cell r="L142" t="str">
            <v>3563/QĐ-UBND ngày 04/11/2016</v>
          </cell>
          <cell r="M142" t="str">
            <v>3947/QĐ-UB ND ngày 31/10/2017</v>
          </cell>
          <cell r="N142">
            <v>3200</v>
          </cell>
          <cell r="P142">
            <v>3200</v>
          </cell>
          <cell r="Q142">
            <v>40</v>
          </cell>
          <cell r="S142">
            <v>40</v>
          </cell>
          <cell r="T142">
            <v>2880</v>
          </cell>
          <cell r="U142">
            <v>2840</v>
          </cell>
          <cell r="V142">
            <v>852</v>
          </cell>
          <cell r="W142">
            <v>852</v>
          </cell>
          <cell r="X142">
            <v>30</v>
          </cell>
          <cell r="Z142">
            <v>852</v>
          </cell>
          <cell r="AA142">
            <v>892</v>
          </cell>
          <cell r="AB142">
            <v>852</v>
          </cell>
          <cell r="AC142">
            <v>892</v>
          </cell>
          <cell r="AD142">
            <v>2880</v>
          </cell>
          <cell r="AE142">
            <v>1988</v>
          </cell>
          <cell r="AF142">
            <v>1988</v>
          </cell>
          <cell r="AG142">
            <v>100</v>
          </cell>
          <cell r="AI142">
            <v>1988</v>
          </cell>
          <cell r="AJ142">
            <v>2880</v>
          </cell>
          <cell r="AK142">
            <v>2880</v>
          </cell>
          <cell r="AL142">
            <v>2880</v>
          </cell>
          <cell r="AM142">
            <v>0</v>
          </cell>
          <cell r="AN142" t="str">
            <v>Cập nhật KH 2018-2020, trừ CBĐT</v>
          </cell>
          <cell r="AQ142" t="str">
            <v>Nam Trạch</v>
          </cell>
          <cell r="AT142" t="str">
            <v>NTM</v>
          </cell>
          <cell r="AU142" t="str">
            <v>UBND xã Nam Trạch</v>
          </cell>
        </row>
        <row r="143">
          <cell r="B143" t="str">
            <v>Nhà lớp học 2 tầng 6 phòng Trường MN Thị trấn Nông trường Lệ Ninh</v>
          </cell>
          <cell r="E143" t="str">
            <v>2GDĐT</v>
          </cell>
          <cell r="F143" t="str">
            <v>5KCM</v>
          </cell>
          <cell r="G143" t="str">
            <v>Lệ Thủy</v>
          </cell>
          <cell r="H143">
            <v>2018</v>
          </cell>
          <cell r="J143">
            <v>2020</v>
          </cell>
          <cell r="M143" t="str">
            <v>3397/QĐ-UBND ngày 27/9/2017</v>
          </cell>
          <cell r="N143">
            <v>4800</v>
          </cell>
          <cell r="P143">
            <v>4800</v>
          </cell>
          <cell r="Q143">
            <v>0</v>
          </cell>
          <cell r="S143">
            <v>0</v>
          </cell>
          <cell r="T143">
            <v>4320</v>
          </cell>
          <cell r="U143">
            <v>4320</v>
          </cell>
          <cell r="V143">
            <v>1296</v>
          </cell>
          <cell r="W143">
            <v>1296</v>
          </cell>
          <cell r="X143">
            <v>30</v>
          </cell>
          <cell r="Z143">
            <v>1296</v>
          </cell>
          <cell r="AA143">
            <v>1296</v>
          </cell>
          <cell r="AB143">
            <v>1296</v>
          </cell>
          <cell r="AC143">
            <v>1296</v>
          </cell>
          <cell r="AD143">
            <v>4320</v>
          </cell>
          <cell r="AE143">
            <v>3024</v>
          </cell>
          <cell r="AF143">
            <v>1512</v>
          </cell>
          <cell r="AG143">
            <v>50</v>
          </cell>
          <cell r="AH143">
            <v>959</v>
          </cell>
          <cell r="AI143">
            <v>2471</v>
          </cell>
          <cell r="AJ143">
            <v>3767</v>
          </cell>
          <cell r="AK143">
            <v>3767</v>
          </cell>
          <cell r="AL143">
            <v>4320</v>
          </cell>
          <cell r="AM143">
            <v>553</v>
          </cell>
          <cell r="AQ143" t="str">
            <v>NT Lệ Ninh</v>
          </cell>
          <cell r="AT143" t="str">
            <v>NTM</v>
          </cell>
          <cell r="AU143" t="str">
            <v>UBND Thị trấn Nông trường Lệ Ninh</v>
          </cell>
        </row>
        <row r="144">
          <cell r="B144" t="str">
            <v>Trường THCS xã Quảng Lộc</v>
          </cell>
          <cell r="E144" t="str">
            <v>2GDĐT</v>
          </cell>
          <cell r="F144" t="str">
            <v>5KCM</v>
          </cell>
          <cell r="G144" t="str">
            <v>Ba Đồn</v>
          </cell>
          <cell r="H144">
            <v>2018</v>
          </cell>
          <cell r="J144">
            <v>2020</v>
          </cell>
          <cell r="L144" t="str">
            <v>3710/QĐ-UBND ngày 18/11/2016</v>
          </cell>
          <cell r="M144" t="str">
            <v>3646/QĐ-UBND ngày 16/10/2017</v>
          </cell>
          <cell r="N144">
            <v>2981</v>
          </cell>
          <cell r="P144">
            <v>2981</v>
          </cell>
          <cell r="Q144">
            <v>40</v>
          </cell>
          <cell r="S144">
            <v>40</v>
          </cell>
          <cell r="T144">
            <v>2700</v>
          </cell>
          <cell r="U144">
            <v>2660</v>
          </cell>
          <cell r="V144">
            <v>798</v>
          </cell>
          <cell r="W144">
            <v>798</v>
          </cell>
          <cell r="X144">
            <v>30</v>
          </cell>
          <cell r="Z144">
            <v>798</v>
          </cell>
          <cell r="AA144">
            <v>838</v>
          </cell>
          <cell r="AB144">
            <v>798</v>
          </cell>
          <cell r="AC144">
            <v>838</v>
          </cell>
          <cell r="AD144">
            <v>2700</v>
          </cell>
          <cell r="AE144">
            <v>1862</v>
          </cell>
          <cell r="AF144">
            <v>1862</v>
          </cell>
          <cell r="AG144">
            <v>100</v>
          </cell>
          <cell r="AI144">
            <v>1862</v>
          </cell>
          <cell r="AJ144">
            <v>2700</v>
          </cell>
          <cell r="AK144">
            <v>2700</v>
          </cell>
          <cell r="AL144">
            <v>2700</v>
          </cell>
          <cell r="AM144">
            <v>0</v>
          </cell>
          <cell r="AN144" t="str">
            <v>Cập nhật KH 2018-2020, trừ CBĐT</v>
          </cell>
          <cell r="AQ144" t="str">
            <v>Quảng Lộc</v>
          </cell>
          <cell r="AT144" t="str">
            <v>NTM</v>
          </cell>
          <cell r="AU144" t="str">
            <v>UBND xã Quảng Lộc</v>
          </cell>
        </row>
        <row r="145">
          <cell r="B145" t="str">
            <v>Nhà lớp học 6 phòng 2 tầng Trường THCS Quảng Thạch</v>
          </cell>
          <cell r="E145" t="str">
            <v/>
          </cell>
          <cell r="F145" t="str">
            <v>5KCM</v>
          </cell>
          <cell r="G145" t="str">
            <v>Quảng Trạch</v>
          </cell>
          <cell r="H145">
            <v>2018</v>
          </cell>
          <cell r="J145">
            <v>2020</v>
          </cell>
          <cell r="L145" t="str">
            <v>3715/QĐ-UBND ngày 18/11/2016</v>
          </cell>
          <cell r="M145" t="str">
            <v>3926/QĐ-UBND ngày 30/10/2017</v>
          </cell>
          <cell r="N145">
            <v>3000</v>
          </cell>
          <cell r="P145">
            <v>3000</v>
          </cell>
          <cell r="Q145">
            <v>0</v>
          </cell>
          <cell r="S145">
            <v>0</v>
          </cell>
          <cell r="T145">
            <v>2700</v>
          </cell>
          <cell r="U145">
            <v>2700</v>
          </cell>
          <cell r="V145">
            <v>810</v>
          </cell>
          <cell r="W145">
            <v>810</v>
          </cell>
          <cell r="X145">
            <v>30</v>
          </cell>
          <cell r="Z145">
            <v>810</v>
          </cell>
          <cell r="AA145">
            <v>810</v>
          </cell>
          <cell r="AB145">
            <v>810</v>
          </cell>
          <cell r="AC145">
            <v>810</v>
          </cell>
          <cell r="AD145">
            <v>2700</v>
          </cell>
          <cell r="AE145">
            <v>1890</v>
          </cell>
          <cell r="AF145">
            <v>1890</v>
          </cell>
          <cell r="AG145">
            <v>100</v>
          </cell>
          <cell r="AI145">
            <v>1890</v>
          </cell>
          <cell r="AJ145">
            <v>2700</v>
          </cell>
          <cell r="AK145">
            <v>2700</v>
          </cell>
          <cell r="AL145">
            <v>2700</v>
          </cell>
          <cell r="AM145">
            <v>0</v>
          </cell>
          <cell r="AQ145" t="str">
            <v>Quảng Thạch</v>
          </cell>
          <cell r="AS145" t="str">
            <v>xã 135</v>
          </cell>
          <cell r="AT145" t="str">
            <v>NTM</v>
          </cell>
          <cell r="AU145" t="str">
            <v>UBND xã Quảng Thạch</v>
          </cell>
        </row>
        <row r="146">
          <cell r="B146" t="str">
            <v>Nhà lớp học 2 tầng 6 phòng Trường TH Xuân Thủy</v>
          </cell>
          <cell r="E146" t="str">
            <v>2GDĐT</v>
          </cell>
          <cell r="F146" t="str">
            <v>5KCM</v>
          </cell>
          <cell r="G146" t="str">
            <v>Lệ Thủy</v>
          </cell>
          <cell r="H146">
            <v>2018</v>
          </cell>
          <cell r="J146">
            <v>2020</v>
          </cell>
          <cell r="L146" t="str">
            <v>3711/QĐ-UBND ngày 18/11/2016</v>
          </cell>
          <cell r="M146" t="str">
            <v>3688/QĐ-UBND ngày 16/10/2017</v>
          </cell>
          <cell r="N146">
            <v>3200</v>
          </cell>
          <cell r="P146">
            <v>3200</v>
          </cell>
          <cell r="Q146">
            <v>0</v>
          </cell>
          <cell r="S146">
            <v>0</v>
          </cell>
          <cell r="T146">
            <v>2880</v>
          </cell>
          <cell r="U146">
            <v>2880</v>
          </cell>
          <cell r="V146">
            <v>864</v>
          </cell>
          <cell r="W146">
            <v>864</v>
          </cell>
          <cell r="X146">
            <v>30</v>
          </cell>
          <cell r="Z146">
            <v>864</v>
          </cell>
          <cell r="AA146">
            <v>864</v>
          </cell>
          <cell r="AB146">
            <v>864</v>
          </cell>
          <cell r="AC146">
            <v>864</v>
          </cell>
          <cell r="AD146">
            <v>2880</v>
          </cell>
          <cell r="AE146">
            <v>2016</v>
          </cell>
          <cell r="AF146">
            <v>1008</v>
          </cell>
          <cell r="AG146">
            <v>50</v>
          </cell>
          <cell r="AI146">
            <v>1008</v>
          </cell>
          <cell r="AJ146">
            <v>1872</v>
          </cell>
          <cell r="AK146">
            <v>1872</v>
          </cell>
          <cell r="AL146">
            <v>2880</v>
          </cell>
          <cell r="AM146">
            <v>1008</v>
          </cell>
          <cell r="AQ146" t="str">
            <v>Xuân Thủy</v>
          </cell>
          <cell r="AT146" t="str">
            <v>NTM</v>
          </cell>
          <cell r="AU146" t="str">
            <v>UBND xã Xuân Thủy</v>
          </cell>
        </row>
        <row r="147">
          <cell r="B147" t="str">
            <v>Nhà đa năng trường THPT Lê Hồng Phong</v>
          </cell>
          <cell r="E147" t="str">
            <v>2GDĐT</v>
          </cell>
          <cell r="F147" t="str">
            <v>5KCM</v>
          </cell>
          <cell r="G147" t="str">
            <v>Ba Đồn</v>
          </cell>
          <cell r="H147">
            <v>2018</v>
          </cell>
          <cell r="J147">
            <v>2020</v>
          </cell>
          <cell r="L147" t="str">
            <v>2867/QĐ-UBND ngày 15/10/2015</v>
          </cell>
          <cell r="M147" t="str">
            <v>3946/QĐ-UBND ngày 31/10/2017</v>
          </cell>
          <cell r="N147">
            <v>5000</v>
          </cell>
          <cell r="P147">
            <v>5000</v>
          </cell>
          <cell r="Q147">
            <v>60</v>
          </cell>
          <cell r="S147">
            <v>60</v>
          </cell>
          <cell r="T147">
            <v>4500</v>
          </cell>
          <cell r="U147">
            <v>4440</v>
          </cell>
          <cell r="V147">
            <v>1332</v>
          </cell>
          <cell r="W147">
            <v>1332</v>
          </cell>
          <cell r="X147">
            <v>30</v>
          </cell>
          <cell r="Z147">
            <v>1332</v>
          </cell>
          <cell r="AA147">
            <v>1392</v>
          </cell>
          <cell r="AB147">
            <v>1332</v>
          </cell>
          <cell r="AC147">
            <v>1392</v>
          </cell>
          <cell r="AD147">
            <v>4500</v>
          </cell>
          <cell r="AE147">
            <v>3108</v>
          </cell>
          <cell r="AF147">
            <v>1554</v>
          </cell>
          <cell r="AG147">
            <v>50</v>
          </cell>
          <cell r="AI147">
            <v>1554</v>
          </cell>
          <cell r="AJ147">
            <v>2946</v>
          </cell>
          <cell r="AK147">
            <v>2946</v>
          </cell>
          <cell r="AL147">
            <v>4500</v>
          </cell>
          <cell r="AM147">
            <v>1554</v>
          </cell>
          <cell r="AN147" t="str">
            <v>Cập nhật KH 2018-2020, trừ CBĐT</v>
          </cell>
          <cell r="AQ147" t="str">
            <v>Quảng Hòa</v>
          </cell>
          <cell r="AT147" t="str">
            <v>NTM</v>
          </cell>
          <cell r="AU147" t="str">
            <v>Trường THPT Lê Hồng Phong</v>
          </cell>
        </row>
        <row r="148">
          <cell r="B148" t="str">
            <v>Xây dựng phòng học Trường Tiểu học Quảng Thuận</v>
          </cell>
          <cell r="E148" t="str">
            <v>2GDĐT</v>
          </cell>
          <cell r="F148" t="str">
            <v>5KCM</v>
          </cell>
          <cell r="G148" t="str">
            <v>Ba Đồn</v>
          </cell>
          <cell r="H148">
            <v>2018</v>
          </cell>
          <cell r="J148">
            <v>2020</v>
          </cell>
          <cell r="L148" t="str">
            <v>3712/QĐ-UBND ngày 18/11/2016</v>
          </cell>
          <cell r="M148" t="str">
            <v>3744/QĐ-UBND ngày 23/10/2017</v>
          </cell>
          <cell r="N148">
            <v>2979</v>
          </cell>
          <cell r="P148">
            <v>2979</v>
          </cell>
          <cell r="Q148">
            <v>40</v>
          </cell>
          <cell r="S148">
            <v>40</v>
          </cell>
          <cell r="T148">
            <v>2700</v>
          </cell>
          <cell r="U148">
            <v>2660</v>
          </cell>
          <cell r="V148">
            <v>798</v>
          </cell>
          <cell r="W148">
            <v>798</v>
          </cell>
          <cell r="X148">
            <v>30</v>
          </cell>
          <cell r="Z148">
            <v>798</v>
          </cell>
          <cell r="AA148">
            <v>838</v>
          </cell>
          <cell r="AB148">
            <v>798</v>
          </cell>
          <cell r="AC148">
            <v>838</v>
          </cell>
          <cell r="AD148">
            <v>2700</v>
          </cell>
          <cell r="AE148">
            <v>1862</v>
          </cell>
          <cell r="AF148">
            <v>1862</v>
          </cell>
          <cell r="AG148">
            <v>100</v>
          </cell>
          <cell r="AI148">
            <v>1862</v>
          </cell>
          <cell r="AJ148">
            <v>2700</v>
          </cell>
          <cell r="AK148">
            <v>2700</v>
          </cell>
          <cell r="AL148">
            <v>2700</v>
          </cell>
          <cell r="AM148">
            <v>0</v>
          </cell>
          <cell r="AN148" t="str">
            <v>Cập nhật KH 2018-2020, trừ CBĐT</v>
          </cell>
          <cell r="AQ148" t="str">
            <v>Quảng Thuận</v>
          </cell>
          <cell r="AU148" t="str">
            <v>UBND phường Quảng Thuận</v>
          </cell>
        </row>
        <row r="149">
          <cell r="B149" t="str">
            <v>Trường MN mang tên Đại tướng Võ Nguyên Giáp</v>
          </cell>
          <cell r="E149" t="str">
            <v>2GDĐT</v>
          </cell>
          <cell r="F149" t="str">
            <v>5KCM</v>
          </cell>
          <cell r="G149" t="str">
            <v>Lệ Thủy</v>
          </cell>
          <cell r="H149">
            <v>2018</v>
          </cell>
          <cell r="J149">
            <v>2020</v>
          </cell>
          <cell r="M149" t="str">
            <v>3002/QĐ-UBND ngày 25/10/2014</v>
          </cell>
          <cell r="N149">
            <v>26142</v>
          </cell>
          <cell r="P149">
            <v>10000</v>
          </cell>
          <cell r="Q149">
            <v>0</v>
          </cell>
          <cell r="S149">
            <v>0</v>
          </cell>
          <cell r="T149">
            <v>10000</v>
          </cell>
          <cell r="U149">
            <v>10000</v>
          </cell>
          <cell r="V149">
            <v>3000</v>
          </cell>
          <cell r="W149">
            <v>3000</v>
          </cell>
          <cell r="X149">
            <v>30</v>
          </cell>
          <cell r="Z149">
            <v>3000</v>
          </cell>
          <cell r="AA149">
            <v>3000</v>
          </cell>
          <cell r="AB149">
            <v>3000</v>
          </cell>
          <cell r="AC149">
            <v>3000</v>
          </cell>
          <cell r="AD149">
            <v>10000</v>
          </cell>
          <cell r="AE149">
            <v>7000</v>
          </cell>
          <cell r="AF149">
            <v>3500</v>
          </cell>
          <cell r="AG149">
            <v>50</v>
          </cell>
          <cell r="AI149">
            <v>3500</v>
          </cell>
          <cell r="AJ149">
            <v>6500</v>
          </cell>
          <cell r="AK149">
            <v>6500</v>
          </cell>
          <cell r="AL149">
            <v>10000</v>
          </cell>
          <cell r="AM149">
            <v>3500</v>
          </cell>
          <cell r="AQ149" t="str">
            <v>Kiến Giang</v>
          </cell>
          <cell r="AU149" t="str">
            <v>UBND huyện Lệ Thủy</v>
          </cell>
        </row>
        <row r="150">
          <cell r="B150" t="str">
            <v>Nhà lớp học 2 tầng 8 phòng Trường THCS Thị trấn nông trường Lệ Ninh</v>
          </cell>
          <cell r="E150" t="str">
            <v>2GDĐT</v>
          </cell>
          <cell r="F150" t="str">
            <v>5KCM</v>
          </cell>
          <cell r="G150" t="str">
            <v>Lệ Thủy</v>
          </cell>
          <cell r="H150">
            <v>2018</v>
          </cell>
          <cell r="J150">
            <v>2020</v>
          </cell>
          <cell r="M150" t="str">
            <v>3241/QĐ-UBND ngày 18/9/2017</v>
          </cell>
          <cell r="N150">
            <v>4000</v>
          </cell>
          <cell r="P150">
            <v>4000</v>
          </cell>
          <cell r="T150">
            <v>3600</v>
          </cell>
          <cell r="U150">
            <v>3600</v>
          </cell>
          <cell r="V150">
            <v>1080</v>
          </cell>
          <cell r="W150">
            <v>1080</v>
          </cell>
          <cell r="X150">
            <v>30</v>
          </cell>
          <cell r="Z150">
            <v>1080</v>
          </cell>
          <cell r="AA150">
            <v>1080</v>
          </cell>
          <cell r="AB150">
            <v>1080</v>
          </cell>
          <cell r="AC150">
            <v>1080</v>
          </cell>
          <cell r="AD150">
            <v>3600</v>
          </cell>
          <cell r="AE150">
            <v>2520</v>
          </cell>
          <cell r="AF150">
            <v>1260</v>
          </cell>
          <cell r="AG150">
            <v>50</v>
          </cell>
          <cell r="AI150">
            <v>1260</v>
          </cell>
          <cell r="AJ150">
            <v>2340</v>
          </cell>
          <cell r="AK150">
            <v>2340</v>
          </cell>
          <cell r="AL150">
            <v>3600</v>
          </cell>
          <cell r="AM150">
            <v>1260</v>
          </cell>
          <cell r="AQ150" t="str">
            <v>NT Lệ Ninh</v>
          </cell>
          <cell r="AU150" t="str">
            <v>UBND thị trấn Nông trường Lệ Ninh</v>
          </cell>
        </row>
        <row r="151">
          <cell r="B151" t="str">
            <v>Nhà phòng học THPT Lệ Thủy</v>
          </cell>
          <cell r="E151" t="str">
            <v>2GDĐT</v>
          </cell>
          <cell r="F151" t="str">
            <v>5KCM</v>
          </cell>
          <cell r="G151" t="str">
            <v>Lệ Thủy</v>
          </cell>
          <cell r="H151">
            <v>2018</v>
          </cell>
          <cell r="J151">
            <v>2020</v>
          </cell>
          <cell r="M151" t="str">
            <v>3893/QĐ-UBND ngày 30/10/2017</v>
          </cell>
          <cell r="N151">
            <v>4500</v>
          </cell>
          <cell r="P151">
            <v>4500</v>
          </cell>
          <cell r="Q151">
            <v>40</v>
          </cell>
          <cell r="S151">
            <v>40</v>
          </cell>
          <cell r="T151">
            <v>4000</v>
          </cell>
          <cell r="U151">
            <v>3960</v>
          </cell>
          <cell r="V151">
            <v>1188</v>
          </cell>
          <cell r="W151">
            <v>1188</v>
          </cell>
          <cell r="X151">
            <v>30</v>
          </cell>
          <cell r="Z151">
            <v>1188</v>
          </cell>
          <cell r="AA151">
            <v>1228</v>
          </cell>
          <cell r="AB151">
            <v>1188</v>
          </cell>
          <cell r="AC151">
            <v>1228</v>
          </cell>
          <cell r="AD151">
            <v>4000</v>
          </cell>
          <cell r="AE151">
            <v>2772</v>
          </cell>
          <cell r="AF151">
            <v>1386</v>
          </cell>
          <cell r="AG151">
            <v>50</v>
          </cell>
          <cell r="AI151">
            <v>1386</v>
          </cell>
          <cell r="AJ151">
            <v>2614</v>
          </cell>
          <cell r="AK151">
            <v>2614</v>
          </cell>
          <cell r="AL151">
            <v>4000</v>
          </cell>
          <cell r="AM151">
            <v>1386</v>
          </cell>
          <cell r="AN151" t="str">
            <v>Cập nhật KH 2018-2020, trừ CBĐT</v>
          </cell>
          <cell r="AQ151" t="str">
            <v>Kiến Giang</v>
          </cell>
          <cell r="AU151" t="str">
            <v>Trường THPT Lệ Thủy</v>
          </cell>
        </row>
        <row r="152">
          <cell r="B152" t="str">
            <v xml:space="preserve">Trường Tiểu học Bắc Dinh thị trấn Nông trường Việt Trung  (6 phòng) </v>
          </cell>
          <cell r="E152" t="str">
            <v>2GDĐT</v>
          </cell>
          <cell r="F152" t="str">
            <v>5KCM</v>
          </cell>
          <cell r="G152" t="str">
            <v>Bố Trạch</v>
          </cell>
          <cell r="H152">
            <v>2018</v>
          </cell>
          <cell r="J152">
            <v>2020</v>
          </cell>
          <cell r="M152" t="str">
            <v>3963/QĐ-UBND ngày 31/10/2017</v>
          </cell>
          <cell r="N152">
            <v>3000</v>
          </cell>
          <cell r="P152">
            <v>3000</v>
          </cell>
          <cell r="T152">
            <v>2700</v>
          </cell>
          <cell r="U152">
            <v>2700</v>
          </cell>
          <cell r="V152">
            <v>810</v>
          </cell>
          <cell r="W152">
            <v>810</v>
          </cell>
          <cell r="X152">
            <v>30</v>
          </cell>
          <cell r="Z152">
            <v>810</v>
          </cell>
          <cell r="AA152">
            <v>810</v>
          </cell>
          <cell r="AB152">
            <v>810</v>
          </cell>
          <cell r="AC152">
            <v>810</v>
          </cell>
          <cell r="AD152">
            <v>2700</v>
          </cell>
          <cell r="AE152">
            <v>1890</v>
          </cell>
          <cell r="AF152">
            <v>1890</v>
          </cell>
          <cell r="AG152">
            <v>100</v>
          </cell>
          <cell r="AI152">
            <v>1890</v>
          </cell>
          <cell r="AJ152">
            <v>2700</v>
          </cell>
          <cell r="AK152">
            <v>2700</v>
          </cell>
          <cell r="AL152">
            <v>2700</v>
          </cell>
          <cell r="AM152">
            <v>0</v>
          </cell>
          <cell r="AN152" t="str">
            <v>Đ/c thời gian KCM từ 2019 về 2018</v>
          </cell>
          <cell r="AQ152" t="str">
            <v>NT Việt Trung</v>
          </cell>
          <cell r="AU152" t="str">
            <v>UBND Thị trấn Nông trường Việt Trung</v>
          </cell>
        </row>
        <row r="153">
          <cell r="B153" t="str">
            <v>Nhà đa chức năng Trường THPT Quang Trung</v>
          </cell>
          <cell r="E153" t="str">
            <v>2GDĐT</v>
          </cell>
          <cell r="F153" t="str">
            <v>5KCM</v>
          </cell>
          <cell r="G153" t="str">
            <v>Quảng Trạch</v>
          </cell>
          <cell r="H153">
            <v>2018</v>
          </cell>
          <cell r="J153">
            <v>2020</v>
          </cell>
          <cell r="M153" t="str">
            <v>3881/QĐ-UBND ngày 30/10/2017</v>
          </cell>
          <cell r="N153">
            <v>5500</v>
          </cell>
          <cell r="P153">
            <v>5500</v>
          </cell>
          <cell r="T153">
            <v>2970</v>
          </cell>
          <cell r="U153">
            <v>2970</v>
          </cell>
          <cell r="V153">
            <v>891</v>
          </cell>
          <cell r="W153">
            <v>891</v>
          </cell>
          <cell r="X153">
            <v>30</v>
          </cell>
          <cell r="Z153">
            <v>891</v>
          </cell>
          <cell r="AA153">
            <v>891</v>
          </cell>
          <cell r="AB153">
            <v>891</v>
          </cell>
          <cell r="AC153">
            <v>891</v>
          </cell>
          <cell r="AD153">
            <v>2970</v>
          </cell>
          <cell r="AE153">
            <v>2079</v>
          </cell>
          <cell r="AF153">
            <v>1039.5</v>
          </cell>
          <cell r="AG153">
            <v>50</v>
          </cell>
          <cell r="AI153">
            <v>1039.5</v>
          </cell>
          <cell r="AJ153">
            <v>1930.5</v>
          </cell>
          <cell r="AK153">
            <v>1930.5</v>
          </cell>
          <cell r="AL153">
            <v>2970</v>
          </cell>
          <cell r="AM153">
            <v>1039.5</v>
          </cell>
          <cell r="AN153" t="str">
            <v>Đ/c thời gian KCM từ 2019 về 2018</v>
          </cell>
          <cell r="AQ153" t="str">
            <v>Quảng Phú</v>
          </cell>
          <cell r="AT153" t="str">
            <v>NTM</v>
          </cell>
          <cell r="AU153" t="str">
            <v>Trường THPT Quang Trung</v>
          </cell>
        </row>
        <row r="154">
          <cell r="B154" t="str">
            <v>Trường Mầm non xã Quảng Tân</v>
          </cell>
          <cell r="E154" t="str">
            <v>2GDĐT</v>
          </cell>
          <cell r="F154" t="str">
            <v>5KCM</v>
          </cell>
          <cell r="G154" t="str">
            <v>Ba Đồn</v>
          </cell>
          <cell r="H154">
            <v>2018</v>
          </cell>
          <cell r="J154">
            <v>2020</v>
          </cell>
          <cell r="M154" t="str">
            <v>3955/QĐ-UBND ngày 31/10/2017</v>
          </cell>
          <cell r="N154">
            <v>6500</v>
          </cell>
          <cell r="P154">
            <v>3900</v>
          </cell>
          <cell r="T154">
            <v>3900</v>
          </cell>
          <cell r="U154">
            <v>3900</v>
          </cell>
          <cell r="V154">
            <v>1170</v>
          </cell>
          <cell r="W154">
            <v>1170</v>
          </cell>
          <cell r="X154">
            <v>30</v>
          </cell>
          <cell r="Z154">
            <v>1170</v>
          </cell>
          <cell r="AA154">
            <v>1170</v>
          </cell>
          <cell r="AB154">
            <v>1170</v>
          </cell>
          <cell r="AC154">
            <v>1170</v>
          </cell>
          <cell r="AD154">
            <v>3900</v>
          </cell>
          <cell r="AE154">
            <v>2730</v>
          </cell>
          <cell r="AF154">
            <v>1365</v>
          </cell>
          <cell r="AG154">
            <v>50</v>
          </cell>
          <cell r="AI154">
            <v>1365</v>
          </cell>
          <cell r="AJ154">
            <v>2535</v>
          </cell>
          <cell r="AK154">
            <v>2535</v>
          </cell>
          <cell r="AL154">
            <v>3900</v>
          </cell>
          <cell r="AM154">
            <v>1365</v>
          </cell>
          <cell r="AN154" t="str">
            <v>Bổ sung ngoài Nghị quyết số 11/2016/Q-HĐND</v>
          </cell>
          <cell r="AQ154" t="str">
            <v>Quảng Tân</v>
          </cell>
          <cell r="AT154" t="str">
            <v>NTM</v>
          </cell>
          <cell r="AU154" t="str">
            <v>UBND xã Quảng Tân</v>
          </cell>
        </row>
        <row r="155">
          <cell r="B155" t="str">
            <v>Dự án Khởi công mới  năm 2019</v>
          </cell>
          <cell r="N155">
            <v>116591</v>
          </cell>
          <cell r="O155">
            <v>0</v>
          </cell>
          <cell r="P155">
            <v>105992</v>
          </cell>
          <cell r="Q155">
            <v>0</v>
          </cell>
          <cell r="R155">
            <v>0</v>
          </cell>
          <cell r="S155">
            <v>0</v>
          </cell>
          <cell r="T155">
            <v>1200</v>
          </cell>
          <cell r="U155">
            <v>0</v>
          </cell>
          <cell r="V155">
            <v>0</v>
          </cell>
          <cell r="W155">
            <v>0</v>
          </cell>
          <cell r="X155">
            <v>0</v>
          </cell>
          <cell r="Y155">
            <v>0</v>
          </cell>
          <cell r="Z155">
            <v>0</v>
          </cell>
          <cell r="AA155">
            <v>0</v>
          </cell>
          <cell r="AB155">
            <v>0</v>
          </cell>
          <cell r="AC155">
            <v>0</v>
          </cell>
          <cell r="AD155">
            <v>59448</v>
          </cell>
          <cell r="AE155">
            <v>59448</v>
          </cell>
          <cell r="AF155">
            <v>29124</v>
          </cell>
        </row>
        <row r="156">
          <cell r="B156" t="str">
            <v>Các dự án trong KH trung hạn đã cân đối nguồn</v>
          </cell>
        </row>
        <row r="157">
          <cell r="B157" t="str">
            <v xml:space="preserve">Nhà lớp học và chức năng 2 tầng 8 phòng trường Tiểu học Hải Thành </v>
          </cell>
          <cell r="G157" t="str">
            <v>Đồng Hới</v>
          </cell>
          <cell r="H157">
            <v>2019</v>
          </cell>
          <cell r="J157">
            <v>2021</v>
          </cell>
          <cell r="M157" t="str">
            <v>3346/QĐ-UBND ngày 09/10/2018</v>
          </cell>
          <cell r="N157">
            <v>4000</v>
          </cell>
          <cell r="P157">
            <v>4000</v>
          </cell>
          <cell r="Z157">
            <v>0</v>
          </cell>
          <cell r="AD157">
            <v>2160</v>
          </cell>
          <cell r="AE157">
            <v>2160</v>
          </cell>
          <cell r="AF157">
            <v>1080</v>
          </cell>
          <cell r="AG157">
            <v>50</v>
          </cell>
          <cell r="AI157">
            <v>1080</v>
          </cell>
          <cell r="AJ157">
            <v>1080</v>
          </cell>
          <cell r="AK157">
            <v>1080</v>
          </cell>
          <cell r="AL157">
            <v>2160</v>
          </cell>
          <cell r="AM157">
            <v>1080</v>
          </cell>
          <cell r="AN157" t="str">
            <v>P.VXđề xuất bố trí</v>
          </cell>
          <cell r="AQ157" t="str">
            <v>Hải Thành</v>
          </cell>
          <cell r="AU157" t="str">
            <v>UBND phường Hải Thành</v>
          </cell>
          <cell r="AV157" t="str">
            <v>Có trong KH trung hạn, phê duyệt CTĐT từ 2015</v>
          </cell>
        </row>
        <row r="158">
          <cell r="B158" t="str">
            <v>Nhà thư viện, phòng học bộ môn Trường THCS xã Thanh Trạch</v>
          </cell>
          <cell r="G158" t="str">
            <v>Bố Trạch</v>
          </cell>
          <cell r="H158">
            <v>2019</v>
          </cell>
          <cell r="J158">
            <v>2021</v>
          </cell>
          <cell r="M158" t="str">
            <v>3679/QĐ-UBND ngày 29/10/2018</v>
          </cell>
          <cell r="N158">
            <v>5375</v>
          </cell>
          <cell r="P158">
            <v>2700</v>
          </cell>
          <cell r="Z158">
            <v>0</v>
          </cell>
          <cell r="AD158">
            <v>2700</v>
          </cell>
          <cell r="AE158">
            <v>2700</v>
          </cell>
          <cell r="AF158">
            <v>1350</v>
          </cell>
          <cell r="AG158">
            <v>50</v>
          </cell>
          <cell r="AI158">
            <v>1350</v>
          </cell>
          <cell r="AJ158">
            <v>1350</v>
          </cell>
          <cell r="AK158">
            <v>1350</v>
          </cell>
          <cell r="AL158">
            <v>2700</v>
          </cell>
          <cell r="AM158">
            <v>1350</v>
          </cell>
          <cell r="AQ158" t="str">
            <v>Thanh Trạch</v>
          </cell>
          <cell r="AT158" t="str">
            <v>NTM</v>
          </cell>
          <cell r="AU158" t="str">
            <v>UBND xã Thanh Trạch</v>
          </cell>
          <cell r="AV158" t="str">
            <v>có trong KH trung hạn, phê duyệt CTĐT từ năm 2017</v>
          </cell>
        </row>
        <row r="159">
          <cell r="B159" t="str">
            <v>Trường Tiểu học xã Thuận Đức (2 tầng 6 phòng)</v>
          </cell>
          <cell r="G159" t="str">
            <v>Đồng Hới</v>
          </cell>
          <cell r="H159">
            <v>2019</v>
          </cell>
          <cell r="J159">
            <v>2021</v>
          </cell>
          <cell r="M159" t="str">
            <v>3681/QĐ-UBND ngày 29/10/2018</v>
          </cell>
          <cell r="N159">
            <v>3994</v>
          </cell>
          <cell r="P159">
            <v>3000</v>
          </cell>
          <cell r="Z159">
            <v>0</v>
          </cell>
          <cell r="AD159">
            <v>1620</v>
          </cell>
          <cell r="AE159">
            <v>1620</v>
          </cell>
          <cell r="AF159">
            <v>810</v>
          </cell>
          <cell r="AG159">
            <v>50</v>
          </cell>
          <cell r="AI159">
            <v>810</v>
          </cell>
          <cell r="AJ159">
            <v>810</v>
          </cell>
          <cell r="AK159">
            <v>810</v>
          </cell>
          <cell r="AL159">
            <v>1620</v>
          </cell>
          <cell r="AM159">
            <v>810</v>
          </cell>
          <cell r="AN159" t="str">
            <v>P.VXđề xuất bố trí</v>
          </cell>
          <cell r="AQ159" t="str">
            <v>Thuận Đức</v>
          </cell>
          <cell r="AT159" t="str">
            <v>NTM</v>
          </cell>
          <cell r="AU159" t="str">
            <v>UBND xã Thuận Đức</v>
          </cell>
          <cell r="AV159" t="str">
            <v>có trong KH trung hạn, phê duyệt CTĐT từ năm 2015</v>
          </cell>
        </row>
        <row r="160">
          <cell r="B160" t="str">
            <v>Trường Tiểu học xã Vạn Trạch (6 phòng) (Khu vực Thống Nhất)</v>
          </cell>
          <cell r="G160" t="str">
            <v>Bố Trạch</v>
          </cell>
          <cell r="H160">
            <v>2019</v>
          </cell>
          <cell r="J160">
            <v>2021</v>
          </cell>
          <cell r="M160" t="str">
            <v>3818/QD-UBND ngày 31/10/2018</v>
          </cell>
          <cell r="N160">
            <v>4825</v>
          </cell>
          <cell r="P160">
            <v>2895</v>
          </cell>
          <cell r="Z160">
            <v>0</v>
          </cell>
          <cell r="AD160">
            <v>1620</v>
          </cell>
          <cell r="AE160">
            <v>1620</v>
          </cell>
          <cell r="AF160">
            <v>810</v>
          </cell>
          <cell r="AG160">
            <v>50</v>
          </cell>
          <cell r="AI160">
            <v>810</v>
          </cell>
          <cell r="AJ160">
            <v>810</v>
          </cell>
          <cell r="AK160">
            <v>810</v>
          </cell>
          <cell r="AL160">
            <v>1620</v>
          </cell>
          <cell r="AM160">
            <v>810</v>
          </cell>
          <cell r="AN160" t="str">
            <v>P.VXđề xuất bố trí</v>
          </cell>
          <cell r="AQ160" t="str">
            <v>Vạn Trạch</v>
          </cell>
          <cell r="AT160" t="str">
            <v>NTM</v>
          </cell>
          <cell r="AU160" t="str">
            <v>UBND xã Vạn Trạch</v>
          </cell>
          <cell r="AV160" t="str">
            <v>có trong KH trung hạn</v>
          </cell>
        </row>
        <row r="161">
          <cell r="B161" t="str">
            <v>Nhà thi đấu đa chức năng trường THCS&amp;THPT Dương Văn An</v>
          </cell>
          <cell r="G161" t="str">
            <v>Lệ Thủy</v>
          </cell>
          <cell r="H161">
            <v>2019</v>
          </cell>
          <cell r="J161">
            <v>2021</v>
          </cell>
          <cell r="M161" t="str">
            <v>3445/QĐ-UBND ngày 17/10/2018</v>
          </cell>
          <cell r="N161">
            <v>5500</v>
          </cell>
          <cell r="P161">
            <v>5500</v>
          </cell>
          <cell r="Z161">
            <v>0</v>
          </cell>
          <cell r="AD161">
            <v>2970</v>
          </cell>
          <cell r="AE161">
            <v>2970</v>
          </cell>
          <cell r="AF161">
            <v>1485</v>
          </cell>
          <cell r="AG161">
            <v>50</v>
          </cell>
          <cell r="AI161">
            <v>1485</v>
          </cell>
          <cell r="AJ161">
            <v>1485</v>
          </cell>
          <cell r="AK161">
            <v>1485</v>
          </cell>
          <cell r="AL161">
            <v>2970</v>
          </cell>
          <cell r="AM161">
            <v>1485</v>
          </cell>
          <cell r="AQ161" t="str">
            <v>Thanh Thủy</v>
          </cell>
          <cell r="AT161" t="str">
            <v>NTM</v>
          </cell>
          <cell r="AU161" t="str">
            <v xml:space="preserve"> Trường THCS&amp;THPT Dương Văn An</v>
          </cell>
          <cell r="AV161" t="str">
            <v>có trong KH trung hạn</v>
          </cell>
        </row>
        <row r="162">
          <cell r="B162" t="str">
            <v>Xây mới phòng học bộ môn trường THPT Tuyên Hóa</v>
          </cell>
          <cell r="G162" t="str">
            <v>Tuyên Hóa</v>
          </cell>
          <cell r="H162">
            <v>2019</v>
          </cell>
          <cell r="J162">
            <v>2021</v>
          </cell>
          <cell r="M162" t="str">
            <v>3625/QĐ-UBND ngày 26/10/2018</v>
          </cell>
          <cell r="N162">
            <v>2874</v>
          </cell>
          <cell r="P162">
            <v>2874</v>
          </cell>
          <cell r="Z162">
            <v>0</v>
          </cell>
          <cell r="AD162">
            <v>1620</v>
          </cell>
          <cell r="AE162">
            <v>1620</v>
          </cell>
          <cell r="AF162">
            <v>810</v>
          </cell>
          <cell r="AG162">
            <v>50</v>
          </cell>
          <cell r="AI162">
            <v>810</v>
          </cell>
          <cell r="AJ162">
            <v>810</v>
          </cell>
          <cell r="AK162">
            <v>810</v>
          </cell>
          <cell r="AL162">
            <v>1620</v>
          </cell>
          <cell r="AM162">
            <v>810</v>
          </cell>
          <cell r="AQ162" t="str">
            <v>Đồng Lê</v>
          </cell>
          <cell r="AU162" t="str">
            <v>Trường THPT Tuyên Hóa</v>
          </cell>
          <cell r="AV162" t="str">
            <v>có trong KH trung hạn</v>
          </cell>
        </row>
        <row r="163">
          <cell r="B163" t="str">
            <v>Nhà phòng học 10 phòng trường THPT Minh Hóa</v>
          </cell>
          <cell r="G163" t="str">
            <v>Minh Hóa</v>
          </cell>
          <cell r="H163">
            <v>2019</v>
          </cell>
          <cell r="J163">
            <v>2021</v>
          </cell>
          <cell r="M163" t="str">
            <v>3766/QĐ-UBND ngày 31/10/2018</v>
          </cell>
          <cell r="N163">
            <v>5000</v>
          </cell>
          <cell r="P163">
            <v>5000</v>
          </cell>
          <cell r="Z163">
            <v>0</v>
          </cell>
          <cell r="AD163">
            <v>2700</v>
          </cell>
          <cell r="AE163">
            <v>2700</v>
          </cell>
          <cell r="AF163">
            <v>1350</v>
          </cell>
          <cell r="AG163">
            <v>50</v>
          </cell>
          <cell r="AI163">
            <v>1350</v>
          </cell>
          <cell r="AJ163">
            <v>1350</v>
          </cell>
          <cell r="AK163">
            <v>1350</v>
          </cell>
          <cell r="AL163">
            <v>2700</v>
          </cell>
          <cell r="AM163">
            <v>1350</v>
          </cell>
          <cell r="AQ163" t="str">
            <v>Quy Đạt</v>
          </cell>
          <cell r="AU163" t="str">
            <v>Trường THPT Minh Hóa</v>
          </cell>
          <cell r="AV163" t="str">
            <v>có trong KH trung hạn</v>
          </cell>
        </row>
        <row r="164">
          <cell r="B164" t="str">
            <v>Nhà lớp học bộ môn 6 phòng - Trường THCS Cam Thủy</v>
          </cell>
          <cell r="G164" t="str">
            <v>Lệ Thủy</v>
          </cell>
          <cell r="H164">
            <v>2019</v>
          </cell>
          <cell r="J164">
            <v>2021</v>
          </cell>
          <cell r="M164" t="str">
            <v>3827/QĐ-UBND ngày 31/10/2018</v>
          </cell>
          <cell r="N164">
            <v>4000</v>
          </cell>
          <cell r="P164">
            <v>2400</v>
          </cell>
          <cell r="Z164">
            <v>0</v>
          </cell>
          <cell r="AD164">
            <v>2160</v>
          </cell>
          <cell r="AE164">
            <v>2160</v>
          </cell>
          <cell r="AF164">
            <v>1080</v>
          </cell>
          <cell r="AG164">
            <v>50</v>
          </cell>
          <cell r="AI164">
            <v>1080</v>
          </cell>
          <cell r="AJ164">
            <v>1080</v>
          </cell>
          <cell r="AK164">
            <v>1080</v>
          </cell>
          <cell r="AL164">
            <v>2160</v>
          </cell>
          <cell r="AM164">
            <v>1080</v>
          </cell>
          <cell r="AQ164" t="str">
            <v>Cam Thủy</v>
          </cell>
          <cell r="AT164" t="str">
            <v>NTM</v>
          </cell>
          <cell r="AU164" t="str">
            <v>UBND xã Cam Thủy</v>
          </cell>
          <cell r="AV164" t="str">
            <v>có trong KH trung hạn</v>
          </cell>
        </row>
        <row r="165">
          <cell r="B165" t="str">
            <v>Trường Tiểu học Quảng Thạch  (6 phòng)</v>
          </cell>
          <cell r="G165" t="str">
            <v>Quảng Trạch</v>
          </cell>
          <cell r="H165">
            <v>2019</v>
          </cell>
          <cell r="J165">
            <v>2021</v>
          </cell>
          <cell r="M165" t="str">
            <v>3775/QĐ-UBND ngày 31/10/2018</v>
          </cell>
          <cell r="N165">
            <v>3000</v>
          </cell>
          <cell r="P165">
            <v>3000</v>
          </cell>
          <cell r="Z165">
            <v>0</v>
          </cell>
          <cell r="AD165">
            <v>1620</v>
          </cell>
          <cell r="AE165">
            <v>1620</v>
          </cell>
          <cell r="AF165">
            <v>810</v>
          </cell>
          <cell r="AG165">
            <v>50</v>
          </cell>
          <cell r="AI165">
            <v>810</v>
          </cell>
          <cell r="AJ165">
            <v>810</v>
          </cell>
          <cell r="AK165">
            <v>810</v>
          </cell>
          <cell r="AL165">
            <v>1620</v>
          </cell>
          <cell r="AM165">
            <v>810</v>
          </cell>
          <cell r="AN165" t="str">
            <v>P.VXđề xuất NS tỉnh hỗ trợ 100% TMĐT như trong KH trung hạn</v>
          </cell>
          <cell r="AQ165" t="str">
            <v>Quảng Thạch</v>
          </cell>
          <cell r="AS165" t="str">
            <v>xã 135</v>
          </cell>
          <cell r="AT165" t="str">
            <v>NTM</v>
          </cell>
          <cell r="AU165" t="str">
            <v>UBND xã Quảng Thạch</v>
          </cell>
          <cell r="AV165" t="str">
            <v>có trong KH trung hạn</v>
          </cell>
        </row>
        <row r="166">
          <cell r="B166" t="str">
            <v>Nhà thi đấu đa chức năng  trường THPT Ngô Quyền (trước đây là Trường THPT số 5 Bố Trạch)</v>
          </cell>
          <cell r="G166" t="str">
            <v>Bố Trạch</v>
          </cell>
          <cell r="H166">
            <v>2019</v>
          </cell>
          <cell r="J166">
            <v>2021</v>
          </cell>
          <cell r="M166" t="str">
            <v>3765/QĐ-UBND ngày 31/10/2018</v>
          </cell>
          <cell r="N166">
            <v>5500</v>
          </cell>
          <cell r="P166">
            <v>5500</v>
          </cell>
          <cell r="Z166">
            <v>0</v>
          </cell>
          <cell r="AD166">
            <v>2970</v>
          </cell>
          <cell r="AE166">
            <v>2970</v>
          </cell>
          <cell r="AF166">
            <v>1485</v>
          </cell>
          <cell r="AG166">
            <v>50</v>
          </cell>
          <cell r="AI166">
            <v>1485</v>
          </cell>
          <cell r="AJ166">
            <v>1485</v>
          </cell>
          <cell r="AK166">
            <v>1485</v>
          </cell>
          <cell r="AL166">
            <v>2970</v>
          </cell>
          <cell r="AM166">
            <v>1485</v>
          </cell>
          <cell r="AQ166" t="str">
            <v>Hoàn Lão</v>
          </cell>
          <cell r="AU166" t="str">
            <v xml:space="preserve"> Trường THPT Ngô Quyền</v>
          </cell>
          <cell r="AV166" t="str">
            <v>có trong KH trung hạn</v>
          </cell>
        </row>
        <row r="167">
          <cell r="B167" t="str">
            <v>Trường Tiểu học số 2 xã Quảng Xuân - Hạng mục: Nhà lớp học 6 phòng 2 tầng</v>
          </cell>
          <cell r="G167" t="str">
            <v>Quảng Trạch</v>
          </cell>
          <cell r="H167">
            <v>2019</v>
          </cell>
          <cell r="J167">
            <v>2021</v>
          </cell>
          <cell r="M167" t="str">
            <v>3117/QĐ-UBND ngày 05/9/2017</v>
          </cell>
          <cell r="N167">
            <v>3000</v>
          </cell>
          <cell r="P167">
            <v>3000</v>
          </cell>
          <cell r="Z167">
            <v>0</v>
          </cell>
          <cell r="AD167">
            <v>1620</v>
          </cell>
          <cell r="AE167">
            <v>1620</v>
          </cell>
          <cell r="AF167">
            <v>810</v>
          </cell>
          <cell r="AG167">
            <v>50</v>
          </cell>
          <cell r="AI167">
            <v>810</v>
          </cell>
          <cell r="AJ167">
            <v>810</v>
          </cell>
          <cell r="AK167">
            <v>810</v>
          </cell>
          <cell r="AL167">
            <v>1620</v>
          </cell>
          <cell r="AM167">
            <v>810</v>
          </cell>
          <cell r="AN167" t="str">
            <v>P.VXđề xuất NS tỉnh hỗ trợ 100% TMĐT như trong KH trung hạn</v>
          </cell>
          <cell r="AQ167" t="str">
            <v>Quảng Xuân</v>
          </cell>
          <cell r="AT167" t="str">
            <v>NTM</v>
          </cell>
          <cell r="AU167" t="str">
            <v>UBND xã Quảng Xuân</v>
          </cell>
          <cell r="AV167" t="str">
            <v>có trong KH trung hạn</v>
          </cell>
        </row>
        <row r="168">
          <cell r="B168" t="str">
            <v>Xây dựng phòng học trường THCS Kim Hóa (6 phòng học)</v>
          </cell>
          <cell r="G168" t="str">
            <v>Tuyên Hóa</v>
          </cell>
          <cell r="H168">
            <v>2019</v>
          </cell>
          <cell r="J168">
            <v>2021</v>
          </cell>
          <cell r="M168" t="str">
            <v>3825/QĐ-UBND ngày 31/10/2018</v>
          </cell>
          <cell r="N168">
            <v>3000</v>
          </cell>
          <cell r="P168">
            <v>3000</v>
          </cell>
          <cell r="Z168">
            <v>0</v>
          </cell>
          <cell r="AD168">
            <v>1620</v>
          </cell>
          <cell r="AE168">
            <v>1620</v>
          </cell>
          <cell r="AF168">
            <v>810</v>
          </cell>
          <cell r="AG168">
            <v>50</v>
          </cell>
          <cell r="AI168">
            <v>810</v>
          </cell>
          <cell r="AJ168">
            <v>810</v>
          </cell>
          <cell r="AK168">
            <v>810</v>
          </cell>
          <cell r="AL168">
            <v>1620</v>
          </cell>
          <cell r="AM168">
            <v>810</v>
          </cell>
          <cell r="AN168" t="str">
            <v>P.VXđề xuất NS tỉnh hỗ trợ 100% TMĐT như trong KH trung hạn</v>
          </cell>
          <cell r="AQ168" t="str">
            <v>Kim Hóa</v>
          </cell>
          <cell r="AS168" t="str">
            <v>xã 135</v>
          </cell>
          <cell r="AT168" t="str">
            <v>NTM</v>
          </cell>
          <cell r="AU168" t="str">
            <v>UBND xã Kim Hóa</v>
          </cell>
          <cell r="AV168" t="str">
            <v>có trong KH trung hạn</v>
          </cell>
        </row>
        <row r="169">
          <cell r="B169" t="str">
            <v xml:space="preserve">Trường THCS Sơn Lộc (2 tầng 6 phòng) </v>
          </cell>
          <cell r="G169" t="str">
            <v>Bố Trạch</v>
          </cell>
          <cell r="H169">
            <v>2019</v>
          </cell>
          <cell r="J169">
            <v>2021</v>
          </cell>
          <cell r="M169" t="str">
            <v>3167/QĐ-UBND ngày 24/9/2018</v>
          </cell>
          <cell r="N169">
            <v>2823</v>
          </cell>
          <cell r="P169">
            <v>2823</v>
          </cell>
          <cell r="Z169">
            <v>0</v>
          </cell>
          <cell r="AD169">
            <v>1620</v>
          </cell>
          <cell r="AE169">
            <v>1620</v>
          </cell>
          <cell r="AF169">
            <v>810</v>
          </cell>
          <cell r="AG169">
            <v>50</v>
          </cell>
          <cell r="AI169">
            <v>810</v>
          </cell>
          <cell r="AJ169">
            <v>810</v>
          </cell>
          <cell r="AK169">
            <v>810</v>
          </cell>
          <cell r="AL169">
            <v>1620</v>
          </cell>
          <cell r="AM169">
            <v>810</v>
          </cell>
          <cell r="AN169" t="str">
            <v>P.VXđề xuất NS tỉnh hỗ trợ 100% TMĐT như trong KH trung hạn</v>
          </cell>
          <cell r="AQ169" t="str">
            <v>Sơn Lộc</v>
          </cell>
          <cell r="AT169" t="str">
            <v>NTM</v>
          </cell>
          <cell r="AU169" t="str">
            <v>UBND xã Sơn Lộc</v>
          </cell>
          <cell r="AV169" t="str">
            <v>có trong KH trung hạn</v>
          </cell>
        </row>
        <row r="170">
          <cell r="B170" t="str">
            <v>Nhà lớp học 2 tầng 8 phòng trường THCS Cảnh Hóa</v>
          </cell>
          <cell r="G170" t="str">
            <v>Quảng Trạch</v>
          </cell>
          <cell r="H170">
            <v>2019</v>
          </cell>
          <cell r="J170">
            <v>2021</v>
          </cell>
          <cell r="M170" t="str">
            <v>3624/QĐ-UBND ngày 26/10/2018</v>
          </cell>
          <cell r="N170">
            <v>4000</v>
          </cell>
          <cell r="P170">
            <v>4000</v>
          </cell>
          <cell r="Z170">
            <v>0</v>
          </cell>
          <cell r="AD170">
            <v>2160</v>
          </cell>
          <cell r="AE170">
            <v>2160</v>
          </cell>
          <cell r="AF170">
            <v>1080</v>
          </cell>
          <cell r="AG170">
            <v>50</v>
          </cell>
          <cell r="AI170">
            <v>1080</v>
          </cell>
          <cell r="AJ170">
            <v>1080</v>
          </cell>
          <cell r="AK170">
            <v>1080</v>
          </cell>
          <cell r="AL170">
            <v>2160</v>
          </cell>
          <cell r="AM170">
            <v>1080</v>
          </cell>
          <cell r="AN170" t="str">
            <v>P.VXđề xuất NS tỉnh hỗ trợ 100% TMĐT như trong KH trung hạn</v>
          </cell>
          <cell r="AQ170" t="str">
            <v>Cảnh Hóa</v>
          </cell>
          <cell r="AS170" t="str">
            <v>xã 135</v>
          </cell>
          <cell r="AT170" t="str">
            <v>NTM</v>
          </cell>
          <cell r="AU170" t="str">
            <v>UBND xã Cảnh Hóa</v>
          </cell>
          <cell r="AV170" t="str">
            <v>có trong KH trung hạn</v>
          </cell>
        </row>
        <row r="171">
          <cell r="B171" t="str">
            <v>Trường Tiểu học số 1 xã Quảng Xuân (06 phòng)</v>
          </cell>
          <cell r="G171" t="str">
            <v>Quảng Trạch</v>
          </cell>
          <cell r="H171">
            <v>2019</v>
          </cell>
          <cell r="J171">
            <v>2021</v>
          </cell>
          <cell r="M171" t="str">
            <v>3716/QĐ-UBND ngày 30/10/2018</v>
          </cell>
          <cell r="N171">
            <v>3000</v>
          </cell>
          <cell r="P171">
            <v>3000</v>
          </cell>
          <cell r="Z171">
            <v>0</v>
          </cell>
          <cell r="AD171">
            <v>1620</v>
          </cell>
          <cell r="AE171">
            <v>1620</v>
          </cell>
          <cell r="AF171">
            <v>810</v>
          </cell>
          <cell r="AG171">
            <v>50</v>
          </cell>
          <cell r="AI171">
            <v>810</v>
          </cell>
          <cell r="AJ171">
            <v>810</v>
          </cell>
          <cell r="AK171">
            <v>810</v>
          </cell>
          <cell r="AL171">
            <v>1620</v>
          </cell>
          <cell r="AM171">
            <v>810</v>
          </cell>
          <cell r="AN171" t="str">
            <v>P.VXđề xuất NS tỉnh hỗ trợ 100% TMĐT như trong KH trung hạn</v>
          </cell>
          <cell r="AQ171" t="str">
            <v>Quảng Xuân</v>
          </cell>
          <cell r="AT171" t="str">
            <v>NTM</v>
          </cell>
          <cell r="AU171" t="str">
            <v>UBND xã Quảng Xuân</v>
          </cell>
          <cell r="AV171" t="str">
            <v>có trong KH trung hạn</v>
          </cell>
        </row>
        <row r="172">
          <cell r="B172" t="str">
            <v>Nhà lớp học 2 tầng 4 phòng cụm MN Xuân Bồ, Xuân Thủy</v>
          </cell>
          <cell r="G172" t="str">
            <v>Lệ Thủy</v>
          </cell>
          <cell r="H172">
            <v>2019</v>
          </cell>
          <cell r="J172">
            <v>2021</v>
          </cell>
          <cell r="M172" t="str">
            <v>3857a/QĐ-UBND ngày 31/10/2018</v>
          </cell>
          <cell r="N172">
            <v>3200</v>
          </cell>
          <cell r="P172">
            <v>3200</v>
          </cell>
          <cell r="Z172">
            <v>0</v>
          </cell>
          <cell r="AD172">
            <v>1728</v>
          </cell>
          <cell r="AE172">
            <v>1728</v>
          </cell>
          <cell r="AF172">
            <v>864</v>
          </cell>
          <cell r="AG172">
            <v>50</v>
          </cell>
          <cell r="AI172">
            <v>864</v>
          </cell>
          <cell r="AJ172">
            <v>864</v>
          </cell>
          <cell r="AK172">
            <v>864</v>
          </cell>
          <cell r="AL172">
            <v>1728</v>
          </cell>
          <cell r="AM172">
            <v>864</v>
          </cell>
          <cell r="AN172" t="str">
            <v>P.VXđề xuất NS tỉnh hỗ trợ 100% TMĐT như trong KH trung hạn</v>
          </cell>
          <cell r="AQ172" t="str">
            <v>Xuân Thủy</v>
          </cell>
          <cell r="AT172" t="str">
            <v>NTM</v>
          </cell>
          <cell r="AU172" t="str">
            <v>UBND xã Xuân Thủy</v>
          </cell>
          <cell r="AV172" t="str">
            <v>có trong KH trung hạn</v>
          </cell>
        </row>
        <row r="173">
          <cell r="B173" t="str">
            <v>Trường Tiểu học xã Quảng Sơn (8 phòng)</v>
          </cell>
          <cell r="G173" t="str">
            <v>Ba Đồn</v>
          </cell>
          <cell r="H173">
            <v>2019</v>
          </cell>
          <cell r="J173">
            <v>2021</v>
          </cell>
          <cell r="M173" t="str">
            <v>3804/QĐ-UBND ngày 31/10/2018</v>
          </cell>
          <cell r="N173">
            <v>4000</v>
          </cell>
          <cell r="P173">
            <v>4000</v>
          </cell>
          <cell r="Z173">
            <v>0</v>
          </cell>
          <cell r="AD173">
            <v>2400</v>
          </cell>
          <cell r="AE173">
            <v>2400</v>
          </cell>
          <cell r="AF173">
            <v>1200</v>
          </cell>
          <cell r="AG173">
            <v>50</v>
          </cell>
          <cell r="AI173">
            <v>1200</v>
          </cell>
          <cell r="AJ173">
            <v>1200</v>
          </cell>
          <cell r="AK173">
            <v>1200</v>
          </cell>
          <cell r="AL173">
            <v>2400</v>
          </cell>
          <cell r="AM173">
            <v>1200</v>
          </cell>
          <cell r="AN173" t="str">
            <v>Điều chỉnh năm khởi công từ 2020 thành 2019</v>
          </cell>
          <cell r="AQ173" t="str">
            <v>Quảng Sơn</v>
          </cell>
          <cell r="AS173" t="str">
            <v>bãi ngang</v>
          </cell>
          <cell r="AT173" t="str">
            <v>NTM</v>
          </cell>
          <cell r="AU173" t="str">
            <v>UBND xã Quảng Sơn</v>
          </cell>
          <cell r="AV173" t="str">
            <v>Đ/c Giám đốc, phê duyệt CTĐT từ năm 2016</v>
          </cell>
        </row>
        <row r="174">
          <cell r="B174" t="str">
            <v>Nhà lớp học 8 phòng 2 tầng trường THCS Quảng Hải</v>
          </cell>
          <cell r="G174" t="str">
            <v>Ba Đồn</v>
          </cell>
          <cell r="H174">
            <v>2019</v>
          </cell>
          <cell r="J174">
            <v>2021</v>
          </cell>
          <cell r="M174" t="str">
            <v>3786/QĐ-UBND ngày 31/10/2018</v>
          </cell>
          <cell r="N174">
            <v>4000</v>
          </cell>
          <cell r="P174">
            <v>4000</v>
          </cell>
          <cell r="AD174">
            <v>2400</v>
          </cell>
          <cell r="AE174">
            <v>2400</v>
          </cell>
          <cell r="AF174">
            <v>1200</v>
          </cell>
          <cell r="AG174">
            <v>50</v>
          </cell>
          <cell r="AI174">
            <v>1200</v>
          </cell>
          <cell r="AJ174">
            <v>1200</v>
          </cell>
          <cell r="AK174">
            <v>1200</v>
          </cell>
          <cell r="AL174">
            <v>2400</v>
          </cell>
          <cell r="AM174">
            <v>1200</v>
          </cell>
          <cell r="AN174" t="str">
            <v>Điều chỉnh năm khởi công từ 2020 thành 2019</v>
          </cell>
          <cell r="AP174" t="str">
            <v>Điều chỉnh ngày 20.11</v>
          </cell>
          <cell r="AQ174" t="str">
            <v>Quảng Hải</v>
          </cell>
          <cell r="AT174" t="str">
            <v>NTM</v>
          </cell>
          <cell r="AU174" t="str">
            <v>UBND xã Quảng Hải</v>
          </cell>
        </row>
        <row r="175">
          <cell r="B175" t="str">
            <v>Các dự án trong KH trung hạn chưa cân đối nguồn</v>
          </cell>
        </row>
        <row r="176">
          <cell r="B176" t="str">
            <v>XD mới Nhà đa chức năng Trường CĐ Kỹ thuật công nông nghiệp Quảng Bình</v>
          </cell>
          <cell r="G176" t="str">
            <v>Đồng Hới</v>
          </cell>
          <cell r="H176">
            <v>2019</v>
          </cell>
          <cell r="J176">
            <v>2021</v>
          </cell>
          <cell r="M176" t="str">
            <v>2753/QĐ-UBDN ngày  20/8/2018</v>
          </cell>
          <cell r="N176">
            <v>9500</v>
          </cell>
          <cell r="P176">
            <v>9500</v>
          </cell>
          <cell r="Z176">
            <v>0</v>
          </cell>
          <cell r="AD176">
            <v>5700</v>
          </cell>
          <cell r="AE176">
            <v>5700</v>
          </cell>
          <cell r="AF176">
            <v>2850</v>
          </cell>
          <cell r="AG176">
            <v>50</v>
          </cell>
          <cell r="AI176">
            <v>2850</v>
          </cell>
          <cell r="AJ176">
            <v>2850</v>
          </cell>
          <cell r="AK176">
            <v>2850</v>
          </cell>
          <cell r="AL176">
            <v>5700</v>
          </cell>
          <cell r="AM176">
            <v>2850</v>
          </cell>
          <cell r="AQ176" t="str">
            <v>Bắc Nghĩa</v>
          </cell>
          <cell r="AU176" t="str">
            <v>Trường CĐ Kỹ thuật công nông nghiệp Quảng Bình</v>
          </cell>
          <cell r="AV176" t="str">
            <v>có trong KH trung hạn</v>
          </cell>
        </row>
        <row r="177">
          <cell r="B177" t="str">
            <v xml:space="preserve">Các dự án bổ sung KH trung hạn </v>
          </cell>
        </row>
        <row r="178">
          <cell r="B178" t="str">
            <v>Nhà hiệu bộ Trường Mầm non xã Nghĩa Ninh</v>
          </cell>
          <cell r="G178" t="str">
            <v>Đồng Hới</v>
          </cell>
          <cell r="H178">
            <v>2019</v>
          </cell>
          <cell r="J178">
            <v>2021</v>
          </cell>
          <cell r="M178" t="str">
            <v>3773/QĐ-UBND ngày 31/10/2018</v>
          </cell>
          <cell r="N178">
            <v>3000</v>
          </cell>
          <cell r="P178">
            <v>3000</v>
          </cell>
          <cell r="Z178">
            <v>0</v>
          </cell>
          <cell r="AD178">
            <v>1800</v>
          </cell>
          <cell r="AE178">
            <v>1800</v>
          </cell>
          <cell r="AF178">
            <v>900</v>
          </cell>
          <cell r="AG178">
            <v>50</v>
          </cell>
          <cell r="AI178">
            <v>900</v>
          </cell>
          <cell r="AJ178">
            <v>900</v>
          </cell>
          <cell r="AK178">
            <v>900</v>
          </cell>
          <cell r="AL178">
            <v>1800</v>
          </cell>
          <cell r="AM178">
            <v>900</v>
          </cell>
          <cell r="AN178" t="str">
            <v>Thay thế dự án Trường THCS xã Nghĩa Ninh (2 tầng 6 phòng)</v>
          </cell>
          <cell r="AQ178" t="str">
            <v>Nghĩa Ninh</v>
          </cell>
          <cell r="AT178" t="str">
            <v>NTM</v>
          </cell>
          <cell r="AU178" t="str">
            <v>UBND xã Nghĩa Ninh</v>
          </cell>
          <cell r="AV178" t="str">
            <v>có trong KH trung hạn</v>
          </cell>
        </row>
        <row r="179">
          <cell r="B179" t="str">
            <v xml:space="preserve">Nhà lớp học 2 tầng 8 phòng Trường Tiểu học Lộc Ninh </v>
          </cell>
          <cell r="G179" t="str">
            <v>Đồng Hới</v>
          </cell>
          <cell r="H179">
            <v>2019</v>
          </cell>
          <cell r="J179">
            <v>2021</v>
          </cell>
          <cell r="M179" t="str">
            <v>3876a/QĐ-UBND ngày 31/10/2018</v>
          </cell>
          <cell r="N179">
            <v>4000</v>
          </cell>
          <cell r="P179">
            <v>2400</v>
          </cell>
          <cell r="Z179">
            <v>0</v>
          </cell>
          <cell r="AD179">
            <v>1440</v>
          </cell>
          <cell r="AE179">
            <v>1440</v>
          </cell>
          <cell r="AF179">
            <v>720</v>
          </cell>
          <cell r="AG179">
            <v>50</v>
          </cell>
          <cell r="AI179">
            <v>720</v>
          </cell>
          <cell r="AJ179">
            <v>720</v>
          </cell>
          <cell r="AK179">
            <v>720</v>
          </cell>
          <cell r="AL179">
            <v>1440</v>
          </cell>
          <cell r="AM179">
            <v>720</v>
          </cell>
          <cell r="AN179" t="str">
            <v>Thay thế Dự án Nhà Hiệu bộ trường TH Lộc Ninh cơ sở 2 (thuộc KH trung hạn)</v>
          </cell>
          <cell r="AQ179" t="str">
            <v>Lộc Ninh</v>
          </cell>
          <cell r="AT179" t="str">
            <v>NTM</v>
          </cell>
          <cell r="AU179" t="str">
            <v>UBND xã Lộc Ninh</v>
          </cell>
          <cell r="AV179" t="str">
            <v>có trong KH trung hạn</v>
          </cell>
        </row>
        <row r="180">
          <cell r="B180" t="str">
            <v>Sửa chữa, nâng cấp khối nhà lớp học 3 tầng, 24 phòng Trường THPT Đồng Hới</v>
          </cell>
          <cell r="G180" t="str">
            <v>Đồng Hới</v>
          </cell>
          <cell r="H180">
            <v>2019</v>
          </cell>
          <cell r="J180">
            <v>2021</v>
          </cell>
          <cell r="M180" t="str">
            <v>3884a/QĐ-UBND ngày 31/10/2018</v>
          </cell>
          <cell r="N180">
            <v>4000</v>
          </cell>
          <cell r="P180">
            <v>4000</v>
          </cell>
          <cell r="Z180">
            <v>0</v>
          </cell>
          <cell r="AD180">
            <v>2400</v>
          </cell>
          <cell r="AE180">
            <v>2400</v>
          </cell>
          <cell r="AF180">
            <v>1200</v>
          </cell>
          <cell r="AG180">
            <v>50</v>
          </cell>
          <cell r="AI180">
            <v>1200</v>
          </cell>
          <cell r="AJ180">
            <v>1200</v>
          </cell>
          <cell r="AK180">
            <v>1200</v>
          </cell>
          <cell r="AL180">
            <v>2400</v>
          </cell>
          <cell r="AM180">
            <v>1200</v>
          </cell>
          <cell r="AN180" t="str">
            <v>Thay thế Dự án Nhà lớp học 8 phòng trường THPT Đồng Hới (VB số 137/HĐND-VP ngày 25/10/2018)</v>
          </cell>
          <cell r="AQ180" t="str">
            <v>Đồng Sơn</v>
          </cell>
          <cell r="AU180" t="str">
            <v>Trường THPT Đồng Hới</v>
          </cell>
          <cell r="AV180" t="str">
            <v>Đ/c Dũng PCT</v>
          </cell>
        </row>
        <row r="181">
          <cell r="B181" t="str">
            <v>Nhà lớp học 6 phòng, cổng và hàng rào Trường Tiểu học số 1 xã An Ninh</v>
          </cell>
          <cell r="G181" t="str">
            <v>Quảng Ninh</v>
          </cell>
          <cell r="H181">
            <v>2018</v>
          </cell>
          <cell r="J181">
            <v>2020</v>
          </cell>
          <cell r="M181" t="str">
            <v>3964/QĐ-UBND ngày 31/10/2017</v>
          </cell>
          <cell r="N181">
            <v>4500</v>
          </cell>
          <cell r="P181">
            <v>2700</v>
          </cell>
          <cell r="Z181">
            <v>0</v>
          </cell>
          <cell r="AD181">
            <v>2700</v>
          </cell>
          <cell r="AE181">
            <v>2700</v>
          </cell>
          <cell r="AF181">
            <v>1350</v>
          </cell>
          <cell r="AG181">
            <v>50</v>
          </cell>
          <cell r="AI181">
            <v>1350</v>
          </cell>
          <cell r="AJ181">
            <v>1350</v>
          </cell>
          <cell r="AK181">
            <v>1350</v>
          </cell>
          <cell r="AL181">
            <v>2700</v>
          </cell>
          <cell r="AM181">
            <v>1350</v>
          </cell>
          <cell r="AN181" t="str">
            <v>NS xã bố trí năm 2018</v>
          </cell>
          <cell r="AQ181" t="str">
            <v>An Ninh</v>
          </cell>
          <cell r="AT181" t="str">
            <v>NTM</v>
          </cell>
          <cell r="AU181" t="str">
            <v>UBND xã An Ninh</v>
          </cell>
          <cell r="AV181" t="str">
            <v>Đ/c Giám đốc, phê duyệt CTĐT từ năm 2017</v>
          </cell>
        </row>
        <row r="182">
          <cell r="B182" t="str">
            <v>Trường Mầm non Bắc Lý ( Cụm Khu công nghiệp Tây Bắc Đồng Hới)</v>
          </cell>
          <cell r="G182" t="str">
            <v>Đồng Hới</v>
          </cell>
          <cell r="H182">
            <v>2019</v>
          </cell>
          <cell r="J182">
            <v>2021</v>
          </cell>
          <cell r="M182" t="str">
            <v>3806/QĐ-UBND ngày 31/10/2018</v>
          </cell>
          <cell r="N182">
            <v>6000</v>
          </cell>
          <cell r="P182">
            <v>6000</v>
          </cell>
          <cell r="Z182">
            <v>0</v>
          </cell>
          <cell r="AD182">
            <v>3600</v>
          </cell>
          <cell r="AE182">
            <v>3600</v>
          </cell>
          <cell r="AF182">
            <v>1800</v>
          </cell>
          <cell r="AG182">
            <v>50</v>
          </cell>
          <cell r="AI182">
            <v>1800</v>
          </cell>
          <cell r="AJ182">
            <v>1800</v>
          </cell>
          <cell r="AK182">
            <v>1800</v>
          </cell>
          <cell r="AL182">
            <v>3600</v>
          </cell>
          <cell r="AM182">
            <v>1800</v>
          </cell>
          <cell r="AQ182" t="str">
            <v>Bắc Lý</v>
          </cell>
          <cell r="AU182" t="str">
            <v>Liên đoàn Lao động tỉnh</v>
          </cell>
          <cell r="AV182" t="str">
            <v>Đ/c Quang PCT, đ/c Giám đốc</v>
          </cell>
        </row>
        <row r="183">
          <cell r="B183" t="str">
            <v>Nhà đa năng Trường THPT Trần Hưng Đạo</v>
          </cell>
          <cell r="G183" t="str">
            <v>Lệ Thủy</v>
          </cell>
          <cell r="H183">
            <v>2019</v>
          </cell>
          <cell r="J183">
            <v>2021</v>
          </cell>
          <cell r="M183" t="str">
            <v>3891/QĐ-UBND ngày 31/10/2018</v>
          </cell>
          <cell r="N183">
            <v>5500</v>
          </cell>
          <cell r="P183">
            <v>5500</v>
          </cell>
          <cell r="Z183">
            <v>0</v>
          </cell>
          <cell r="AD183">
            <v>3300</v>
          </cell>
          <cell r="AE183">
            <v>3300</v>
          </cell>
          <cell r="AF183">
            <v>1650</v>
          </cell>
          <cell r="AG183">
            <v>50</v>
          </cell>
          <cell r="AI183">
            <v>1650</v>
          </cell>
          <cell r="AJ183">
            <v>1650</v>
          </cell>
          <cell r="AK183">
            <v>1650</v>
          </cell>
          <cell r="AL183">
            <v>3300</v>
          </cell>
          <cell r="AM183">
            <v>1650</v>
          </cell>
          <cell r="AQ183" t="str">
            <v>Hưng Thủy</v>
          </cell>
          <cell r="AS183" t="str">
            <v>bãi ngang</v>
          </cell>
          <cell r="AT183" t="str">
            <v>NTM</v>
          </cell>
          <cell r="AU183" t="str">
            <v>Trường THPT Trần Hưng Đạo</v>
          </cell>
        </row>
        <row r="184">
          <cell r="B184" t="str">
            <v>Nhà thư viện, hội trường, văn phòng trường THPT Nguyễn Chí Thanh</v>
          </cell>
          <cell r="G184" t="str">
            <v>Lệ Thủy</v>
          </cell>
          <cell r="H184">
            <v>2020</v>
          </cell>
          <cell r="J184">
            <v>2022</v>
          </cell>
          <cell r="M184" t="str">
            <v>3644/QĐ-UBND ngày 29/10/2018</v>
          </cell>
          <cell r="N184">
            <v>4000</v>
          </cell>
          <cell r="P184">
            <v>4000</v>
          </cell>
          <cell r="T184">
            <v>1200</v>
          </cell>
          <cell r="Z184">
            <v>0</v>
          </cell>
          <cell r="AD184">
            <v>1200</v>
          </cell>
          <cell r="AE184">
            <v>1200</v>
          </cell>
          <cell r="AJ184">
            <v>0</v>
          </cell>
          <cell r="AK184">
            <v>0</v>
          </cell>
          <cell r="AL184">
            <v>1200</v>
          </cell>
          <cell r="AM184">
            <v>1200</v>
          </cell>
          <cell r="AN184" t="str">
            <v>Đề nghị không bố trí vốn do sát nhập trường</v>
          </cell>
          <cell r="AQ184" t="str">
            <v>Kiến Giang</v>
          </cell>
          <cell r="AU184" t="str">
            <v>Trường THPT Nguyễn Chí Thanh</v>
          </cell>
          <cell r="AV184" t="str">
            <v>Đ/c Dũng PCT</v>
          </cell>
        </row>
        <row r="185">
          <cell r="B185" t="str">
            <v>Nhà ở giáo viên giảng dạy và bồi dưỡng TT GDTX tỉnh</v>
          </cell>
          <cell r="G185" t="str">
            <v>Đồng Hới</v>
          </cell>
          <cell r="H185">
            <v>2019</v>
          </cell>
          <cell r="J185">
            <v>2021</v>
          </cell>
          <cell r="M185" t="str">
            <v>2326a/QĐ-UBND ngày 13/7/2018</v>
          </cell>
          <cell r="N185">
            <v>5000</v>
          </cell>
          <cell r="P185">
            <v>5000</v>
          </cell>
          <cell r="Z185">
            <v>0</v>
          </cell>
          <cell r="AN185" t="str">
            <v>Theo đề án dự kiến giải thể, vì vậy đề nghị không bố trí vốn</v>
          </cell>
          <cell r="AQ185" t="str">
            <v>Bắc Lý</v>
          </cell>
          <cell r="AU185" t="str">
            <v>Trung tâm GDTX tỉnh</v>
          </cell>
          <cell r="AV185" t="str">
            <v>có trong KH trung hạn</v>
          </cell>
        </row>
        <row r="186">
          <cell r="B186" t="str">
            <v>Các dự án khởi công mới 2019 dùng nguồn vốn huyện, xã (NS tỉnh bố trí từ năm 2020)</v>
          </cell>
          <cell r="N186">
            <v>143761</v>
          </cell>
          <cell r="O186">
            <v>0</v>
          </cell>
          <cell r="P186">
            <v>84980</v>
          </cell>
          <cell r="Q186">
            <v>0</v>
          </cell>
          <cell r="R186">
            <v>0</v>
          </cell>
          <cell r="S186">
            <v>0</v>
          </cell>
          <cell r="T186">
            <v>40840</v>
          </cell>
          <cell r="U186">
            <v>0</v>
          </cell>
          <cell r="V186">
            <v>0</v>
          </cell>
          <cell r="W186">
            <v>0</v>
          </cell>
          <cell r="X186">
            <v>0</v>
          </cell>
          <cell r="Y186">
            <v>0</v>
          </cell>
          <cell r="Z186">
            <v>0</v>
          </cell>
          <cell r="AA186">
            <v>0</v>
          </cell>
          <cell r="AB186">
            <v>0</v>
          </cell>
          <cell r="AC186">
            <v>0</v>
          </cell>
          <cell r="AD186">
            <v>43720</v>
          </cell>
          <cell r="AE186">
            <v>43720</v>
          </cell>
        </row>
        <row r="187">
          <cell r="B187" t="str">
            <v>Các dự án trong KH trung hạn chưa cân đối nguồn</v>
          </cell>
        </row>
        <row r="188">
          <cell r="B188" t="str">
            <v>Trường Tiểu học số 1 Sen Thủy (6 phòng 2 tầng)</v>
          </cell>
          <cell r="G188" t="str">
            <v>Lệ Thủy</v>
          </cell>
          <cell r="H188">
            <v>2019</v>
          </cell>
          <cell r="J188">
            <v>2021</v>
          </cell>
          <cell r="M188" t="str">
            <v>3796/QĐ-UBND ngày 31/10/2018</v>
          </cell>
          <cell r="N188">
            <v>2955</v>
          </cell>
          <cell r="P188">
            <v>1800</v>
          </cell>
          <cell r="T188">
            <v>900</v>
          </cell>
          <cell r="Z188">
            <v>0</v>
          </cell>
          <cell r="AD188">
            <v>900</v>
          </cell>
          <cell r="AE188">
            <v>900</v>
          </cell>
          <cell r="AL188">
            <v>900</v>
          </cell>
          <cell r="AM188">
            <v>900</v>
          </cell>
          <cell r="AQ188" t="str">
            <v>Sen Thủy</v>
          </cell>
          <cell r="AT188" t="str">
            <v>NTM</v>
          </cell>
          <cell r="AU188" t="str">
            <v>UBND xã Sen Thủy</v>
          </cell>
          <cell r="AV188" t="str">
            <v>Đ/c Giám đốc</v>
          </cell>
        </row>
        <row r="189">
          <cell r="B189" t="str">
            <v xml:space="preserve">Các dự án bổ sung KH trung hạn </v>
          </cell>
        </row>
        <row r="190">
          <cell r="B190" t="str">
            <v>Nhà lớp học 2 tầng 6 phòng Trường Mầm non Huyền Thủy, xã Thạch Hóa</v>
          </cell>
          <cell r="G190" t="str">
            <v>Tuyên Hóa</v>
          </cell>
          <cell r="H190">
            <v>2019</v>
          </cell>
          <cell r="J190">
            <v>2021</v>
          </cell>
          <cell r="M190" t="str">
            <v>3824/QĐ-UBND ngày 31/10/2018</v>
          </cell>
          <cell r="N190">
            <v>5638</v>
          </cell>
          <cell r="P190">
            <v>3600</v>
          </cell>
          <cell r="T190">
            <v>1800</v>
          </cell>
          <cell r="Z190">
            <v>0</v>
          </cell>
          <cell r="AD190">
            <v>1800</v>
          </cell>
          <cell r="AE190">
            <v>1800</v>
          </cell>
          <cell r="AL190">
            <v>1800</v>
          </cell>
          <cell r="AM190">
            <v>1800</v>
          </cell>
          <cell r="AQ190" t="str">
            <v>Thạch Hóa</v>
          </cell>
          <cell r="AS190" t="str">
            <v>xã 135</v>
          </cell>
          <cell r="AT190" t="str">
            <v>NTM</v>
          </cell>
          <cell r="AU190" t="str">
            <v>UBND xã Thạch Hóa</v>
          </cell>
          <cell r="AV190" t="str">
            <v>Đ/c Dũng PCT</v>
          </cell>
        </row>
        <row r="191">
          <cell r="B191" t="str">
            <v>Trường MN 2 tầng 4 phòng thôn Áng Sơn xã Vạn Ninh</v>
          </cell>
          <cell r="G191" t="str">
            <v>Quảng Ninh</v>
          </cell>
          <cell r="H191">
            <v>2019</v>
          </cell>
          <cell r="J191">
            <v>2021</v>
          </cell>
          <cell r="M191" t="str">
            <v>3800/QĐ-UBND ngày 31/10/2018</v>
          </cell>
          <cell r="N191">
            <v>4192</v>
          </cell>
          <cell r="P191">
            <v>2520</v>
          </cell>
          <cell r="T191">
            <v>1260</v>
          </cell>
          <cell r="Z191">
            <v>0</v>
          </cell>
          <cell r="AD191">
            <v>1260</v>
          </cell>
          <cell r="AE191">
            <v>1260</v>
          </cell>
          <cell r="AL191">
            <v>1260</v>
          </cell>
          <cell r="AM191">
            <v>1260</v>
          </cell>
          <cell r="AN191" t="str">
            <v>PVX đưa xuống KCM năm 2019, dùng NS huyện xã</v>
          </cell>
          <cell r="AQ191" t="str">
            <v>Vạn Ninh</v>
          </cell>
          <cell r="AT191" t="str">
            <v>NTM</v>
          </cell>
          <cell r="AU191" t="str">
            <v>UBND huyện Quảng Ninh</v>
          </cell>
          <cell r="AV191" t="str">
            <v>Chủ tịch</v>
          </cell>
        </row>
        <row r="192">
          <cell r="B192" t="str">
            <v>Nhà lớp học bộ môn 2 tầng 4 phòng Trường THCS xã Tiến Hóa</v>
          </cell>
          <cell r="G192" t="str">
            <v>Tuyên Hóa</v>
          </cell>
          <cell r="H192">
            <v>2019</v>
          </cell>
          <cell r="J192">
            <v>2021</v>
          </cell>
          <cell r="M192" t="str">
            <v>3835/QĐ-UBND ngày 31/10/2018</v>
          </cell>
          <cell r="N192">
            <v>3000</v>
          </cell>
          <cell r="P192">
            <v>1800</v>
          </cell>
          <cell r="T192">
            <v>900</v>
          </cell>
          <cell r="Z192">
            <v>0</v>
          </cell>
          <cell r="AD192">
            <v>900</v>
          </cell>
          <cell r="AE192">
            <v>900</v>
          </cell>
          <cell r="AL192">
            <v>900</v>
          </cell>
          <cell r="AM192">
            <v>900</v>
          </cell>
          <cell r="AQ192" t="str">
            <v>Tiến Hóa</v>
          </cell>
          <cell r="AT192" t="str">
            <v>NTM</v>
          </cell>
          <cell r="AU192" t="str">
            <v>UBND xã Tiến Hóa</v>
          </cell>
          <cell r="AV192" t="str">
            <v>Đ/c Quang PCT</v>
          </cell>
        </row>
        <row r="193">
          <cell r="B193" t="str">
            <v>Nhà lớp học 2 tầng 8 phòng Trường Tiểu học Quảng Thọ</v>
          </cell>
          <cell r="G193" t="str">
            <v>Ba Đồn</v>
          </cell>
          <cell r="H193">
            <v>2019</v>
          </cell>
          <cell r="J193">
            <v>2021</v>
          </cell>
          <cell r="M193" t="str">
            <v>3772/QĐ-UBND ngày 31/10/2018</v>
          </cell>
          <cell r="N193">
            <v>4401</v>
          </cell>
          <cell r="P193">
            <v>2700</v>
          </cell>
          <cell r="T193">
            <v>1350</v>
          </cell>
          <cell r="Z193">
            <v>0</v>
          </cell>
          <cell r="AD193">
            <v>1350</v>
          </cell>
          <cell r="AE193">
            <v>1350</v>
          </cell>
          <cell r="AL193">
            <v>1350</v>
          </cell>
          <cell r="AM193">
            <v>1350</v>
          </cell>
          <cell r="AQ193" t="str">
            <v>Quảng Thọ</v>
          </cell>
          <cell r="AU193" t="str">
            <v>UBND phường Quảng Thọ</v>
          </cell>
          <cell r="AV193" t="str">
            <v>Đ/c Dũng PCT</v>
          </cell>
        </row>
        <row r="194">
          <cell r="B194" t="str">
            <v>Nhà lớp học 2 tầng 8 phòng Trường Tiểu học Cồn Sẻ, xã Quảng Lộc</v>
          </cell>
          <cell r="G194" t="str">
            <v>Ba Đồn</v>
          </cell>
          <cell r="H194">
            <v>2019</v>
          </cell>
          <cell r="J194">
            <v>2021</v>
          </cell>
          <cell r="M194" t="str">
            <v>3795/QĐ-UBND ngày 31/10/2018</v>
          </cell>
          <cell r="N194">
            <v>5500</v>
          </cell>
          <cell r="P194">
            <v>3300</v>
          </cell>
          <cell r="Z194">
            <v>0</v>
          </cell>
          <cell r="AD194">
            <v>1980</v>
          </cell>
          <cell r="AE194">
            <v>1980</v>
          </cell>
          <cell r="AF194">
            <v>990</v>
          </cell>
          <cell r="AG194">
            <v>50</v>
          </cell>
          <cell r="AI194">
            <v>990</v>
          </cell>
          <cell r="AJ194">
            <v>990</v>
          </cell>
          <cell r="AK194">
            <v>990</v>
          </cell>
          <cell r="AL194">
            <v>1980</v>
          </cell>
          <cell r="AM194">
            <v>990</v>
          </cell>
          <cell r="AQ194" t="str">
            <v>Quảng Lộc</v>
          </cell>
          <cell r="AT194" t="str">
            <v>NTM</v>
          </cell>
          <cell r="AU194" t="str">
            <v>UBND xã Quảng Lộc</v>
          </cell>
          <cell r="AV194" t="str">
            <v>P VX</v>
          </cell>
        </row>
        <row r="195">
          <cell r="B195" t="str">
            <v>Nhà lớp học 2 tầng 6 phòng Trường Tiểu học số 1 Ba Đồn</v>
          </cell>
          <cell r="G195" t="str">
            <v>Ba Đồn</v>
          </cell>
          <cell r="H195">
            <v>2019</v>
          </cell>
          <cell r="J195">
            <v>2021</v>
          </cell>
          <cell r="M195" t="str">
            <v>3779/QĐ-UBND ngày 31/10/2018</v>
          </cell>
          <cell r="N195">
            <v>3427</v>
          </cell>
          <cell r="P195">
            <v>2100</v>
          </cell>
          <cell r="T195">
            <v>1050</v>
          </cell>
          <cell r="Z195">
            <v>0</v>
          </cell>
          <cell r="AD195">
            <v>1050</v>
          </cell>
          <cell r="AE195">
            <v>1050</v>
          </cell>
          <cell r="AL195">
            <v>1050</v>
          </cell>
          <cell r="AM195">
            <v>1050</v>
          </cell>
          <cell r="AQ195" t="str">
            <v>Ba Đồn</v>
          </cell>
          <cell r="AU195" t="str">
            <v>UBND phường Ba Đồn</v>
          </cell>
          <cell r="AV195" t="str">
            <v>Đ/c Giám đốc</v>
          </cell>
        </row>
        <row r="196">
          <cell r="B196" t="str">
            <v>Nhà lớp học và các phòng chức năng 2 tầng 6 phòng trường MN xã Quảng Thủy</v>
          </cell>
          <cell r="G196" t="str">
            <v>Ba Đồn</v>
          </cell>
          <cell r="H196">
            <v>2019</v>
          </cell>
          <cell r="J196">
            <v>2021</v>
          </cell>
          <cell r="M196" t="str">
            <v>3878a/QĐ-UBND ngày 31/10/2018</v>
          </cell>
          <cell r="N196">
            <v>5500</v>
          </cell>
          <cell r="P196">
            <v>3600</v>
          </cell>
          <cell r="T196">
            <v>1800</v>
          </cell>
          <cell r="Z196">
            <v>0</v>
          </cell>
          <cell r="AD196">
            <v>1800</v>
          </cell>
          <cell r="AE196">
            <v>1800</v>
          </cell>
          <cell r="AL196">
            <v>1800</v>
          </cell>
          <cell r="AM196">
            <v>1800</v>
          </cell>
          <cell r="AQ196" t="str">
            <v>Quảng Thủy</v>
          </cell>
          <cell r="AT196" t="str">
            <v>NTM</v>
          </cell>
          <cell r="AU196" t="str">
            <v>UBND xã Quảng Thủy</v>
          </cell>
          <cell r="AV196" t="str">
            <v>Đ/c Dũng PCT</v>
          </cell>
        </row>
        <row r="197">
          <cell r="B197" t="str">
            <v>Nhà lớp học 2 tầng 6 phòng Trường  Tiểu học số 1 Quảng Hòa</v>
          </cell>
          <cell r="G197" t="str">
            <v>Ba Đồn</v>
          </cell>
          <cell r="H197">
            <v>2019</v>
          </cell>
          <cell r="J197">
            <v>2021</v>
          </cell>
          <cell r="M197" t="str">
            <v>3780/QĐ-UBND ngày 31/10/2018</v>
          </cell>
          <cell r="N197">
            <v>3000</v>
          </cell>
          <cell r="P197">
            <v>1800</v>
          </cell>
          <cell r="T197">
            <v>900</v>
          </cell>
          <cell r="Z197">
            <v>0</v>
          </cell>
          <cell r="AD197">
            <v>900</v>
          </cell>
          <cell r="AE197">
            <v>900</v>
          </cell>
          <cell r="AL197">
            <v>900</v>
          </cell>
          <cell r="AM197">
            <v>900</v>
          </cell>
          <cell r="AQ197" t="str">
            <v>Quảng Hòa</v>
          </cell>
          <cell r="AT197" t="str">
            <v>NTM</v>
          </cell>
          <cell r="AU197" t="str">
            <v>UBND xã Quảng Hòa</v>
          </cell>
          <cell r="AV197" t="str">
            <v>Đ/c Dũng PCT</v>
          </cell>
        </row>
        <row r="198">
          <cell r="B198" t="str">
            <v>Xây dựng 6 phòng 2 tầng Trường Mầm non xã Quảng Liên</v>
          </cell>
          <cell r="G198" t="str">
            <v>Quảng Trạch</v>
          </cell>
          <cell r="H198">
            <v>2019</v>
          </cell>
          <cell r="J198">
            <v>2021</v>
          </cell>
          <cell r="M198" t="str">
            <v>3807/QĐ-UBND ngày 31/10/2018</v>
          </cell>
          <cell r="N198">
            <v>4600</v>
          </cell>
          <cell r="P198">
            <v>2760</v>
          </cell>
          <cell r="T198">
            <v>1380</v>
          </cell>
          <cell r="Z198">
            <v>0</v>
          </cell>
          <cell r="AD198">
            <v>1380</v>
          </cell>
          <cell r="AE198">
            <v>1380</v>
          </cell>
          <cell r="AL198">
            <v>1380</v>
          </cell>
          <cell r="AM198">
            <v>1380</v>
          </cell>
          <cell r="AQ198" t="str">
            <v>Quảng Liên</v>
          </cell>
          <cell r="AT198" t="str">
            <v>NTM</v>
          </cell>
          <cell r="AU198" t="str">
            <v>UBND xã  Liên Trường (trước đây là UBND xã Quảng Liên)</v>
          </cell>
          <cell r="AV198" t="str">
            <v>Đ/c Dũng PCT</v>
          </cell>
        </row>
        <row r="199">
          <cell r="B199" t="str">
            <v>Nhà lớp học 2 tầng 6 phòng Trường Tiểu học Quảng Liên</v>
          </cell>
          <cell r="G199" t="str">
            <v>Quảng Trạch</v>
          </cell>
          <cell r="H199">
            <v>2019</v>
          </cell>
          <cell r="J199">
            <v>2021</v>
          </cell>
          <cell r="M199" t="str">
            <v>3808/QĐ-UBND ngày 31/10/2018</v>
          </cell>
          <cell r="N199">
            <v>3289</v>
          </cell>
          <cell r="P199">
            <v>1980</v>
          </cell>
          <cell r="T199">
            <v>990</v>
          </cell>
          <cell r="Z199">
            <v>0</v>
          </cell>
          <cell r="AD199">
            <v>990</v>
          </cell>
          <cell r="AE199">
            <v>990</v>
          </cell>
          <cell r="AL199">
            <v>990</v>
          </cell>
          <cell r="AM199">
            <v>990</v>
          </cell>
          <cell r="AQ199" t="str">
            <v>Quảng Liên</v>
          </cell>
          <cell r="AT199" t="str">
            <v>NTM</v>
          </cell>
          <cell r="AU199" t="str">
            <v>UBND xã  Liên Trường (trước đây là UBND xã Quảng Liên)</v>
          </cell>
          <cell r="AV199" t="str">
            <v>Đ/c Dũng PCT</v>
          </cell>
        </row>
        <row r="200">
          <cell r="B200" t="str">
            <v>Nhà lớp học 2 tầng 8 phòng Trường THCS xã Quảng Xuân</v>
          </cell>
          <cell r="G200" t="str">
            <v>Quảng Trạch</v>
          </cell>
          <cell r="H200">
            <v>2019</v>
          </cell>
          <cell r="J200">
            <v>2021</v>
          </cell>
          <cell r="M200" t="str">
            <v>3709/QĐ-UBND ngày 30/10/2018</v>
          </cell>
          <cell r="N200">
            <v>4500</v>
          </cell>
          <cell r="P200">
            <v>2700</v>
          </cell>
          <cell r="T200">
            <v>1350</v>
          </cell>
          <cell r="Z200">
            <v>0</v>
          </cell>
          <cell r="AD200">
            <v>1350</v>
          </cell>
          <cell r="AE200">
            <v>1350</v>
          </cell>
          <cell r="AL200">
            <v>1350</v>
          </cell>
          <cell r="AM200">
            <v>1350</v>
          </cell>
          <cell r="AQ200" t="str">
            <v>Quảng Xuân</v>
          </cell>
          <cell r="AT200" t="str">
            <v>NTM</v>
          </cell>
          <cell r="AU200" t="str">
            <v>UBND xã Quảng Xuân</v>
          </cell>
          <cell r="AV200" t="str">
            <v>Đ/c Dũng PCT</v>
          </cell>
        </row>
        <row r="201">
          <cell r="B201" t="str">
            <v>Dãy nhà 2 tầng 8 phòng Trường THCS xã Quảng Châu</v>
          </cell>
          <cell r="G201" t="str">
            <v>Quảng Trạch</v>
          </cell>
          <cell r="H201">
            <v>2019</v>
          </cell>
          <cell r="J201">
            <v>2021</v>
          </cell>
          <cell r="M201" t="str">
            <v>3782/QĐ-UBND ngày 31/10/2018</v>
          </cell>
          <cell r="N201">
            <v>4500</v>
          </cell>
          <cell r="P201">
            <v>2700</v>
          </cell>
          <cell r="T201">
            <v>1350</v>
          </cell>
          <cell r="Z201">
            <v>0</v>
          </cell>
          <cell r="AD201">
            <v>1350</v>
          </cell>
          <cell r="AE201">
            <v>1350</v>
          </cell>
          <cell r="AL201">
            <v>1350</v>
          </cell>
          <cell r="AM201">
            <v>1350</v>
          </cell>
          <cell r="AQ201" t="str">
            <v>Quảng Châu</v>
          </cell>
          <cell r="AS201" t="str">
            <v>xã 135</v>
          </cell>
          <cell r="AT201" t="str">
            <v>NTM</v>
          </cell>
          <cell r="AU201" t="str">
            <v>UBND xã Quảng Châu</v>
          </cell>
          <cell r="AV201" t="str">
            <v>Đ/c Dũng PCT</v>
          </cell>
        </row>
        <row r="202">
          <cell r="B202" t="str">
            <v xml:space="preserve">Nhà hiệu bộ và các phòng chức năng trường THCS Sơn Trạch </v>
          </cell>
          <cell r="G202" t="str">
            <v>Bố Trạch</v>
          </cell>
          <cell r="H202">
            <v>2019</v>
          </cell>
          <cell r="J202">
            <v>2021</v>
          </cell>
          <cell r="M202" t="str">
            <v>3744/QĐ-UBND ngày 30/10/2018</v>
          </cell>
          <cell r="N202">
            <v>6000</v>
          </cell>
          <cell r="P202">
            <v>3600</v>
          </cell>
          <cell r="T202">
            <v>1800</v>
          </cell>
          <cell r="Z202">
            <v>0</v>
          </cell>
          <cell r="AD202">
            <v>1800</v>
          </cell>
          <cell r="AE202">
            <v>1800</v>
          </cell>
          <cell r="AL202">
            <v>1800</v>
          </cell>
          <cell r="AM202">
            <v>1800</v>
          </cell>
          <cell r="AQ202" t="str">
            <v>Sơn Trạch</v>
          </cell>
          <cell r="AT202" t="str">
            <v>NTM</v>
          </cell>
          <cell r="AU202" t="str">
            <v>UBND huyện Bố Trạch</v>
          </cell>
          <cell r="AV202" t="str">
            <v>Đ/c Dũng PCT</v>
          </cell>
        </row>
        <row r="203">
          <cell r="B203" t="str">
            <v xml:space="preserve">Nhà lớp học 6 phòng 2 tầng Trường tiểu học số 4 Sơn Trạch </v>
          </cell>
          <cell r="G203" t="str">
            <v>Bố Trạch</v>
          </cell>
          <cell r="H203">
            <v>2019</v>
          </cell>
          <cell r="J203">
            <v>2021</v>
          </cell>
          <cell r="M203" t="str">
            <v>3743/QĐ-UBND ngày 30/10/2018</v>
          </cell>
          <cell r="N203">
            <v>3200</v>
          </cell>
          <cell r="P203">
            <v>1800</v>
          </cell>
          <cell r="T203">
            <v>900</v>
          </cell>
          <cell r="Z203">
            <v>0</v>
          </cell>
          <cell r="AD203">
            <v>900</v>
          </cell>
          <cell r="AE203">
            <v>900</v>
          </cell>
          <cell r="AL203">
            <v>900</v>
          </cell>
          <cell r="AM203">
            <v>900</v>
          </cell>
          <cell r="AQ203" t="str">
            <v>Sơn Trạch</v>
          </cell>
          <cell r="AT203" t="str">
            <v>NTM</v>
          </cell>
          <cell r="AU203" t="str">
            <v>UBND thị trấn Phong Nha (trước đây là UBND xã Sơn Trạch)</v>
          </cell>
          <cell r="AV203" t="str">
            <v>Hỏi lại VX</v>
          </cell>
        </row>
        <row r="204">
          <cell r="B204" t="str">
            <v xml:space="preserve">Nhà lớp học 2 tầng 8 phòng Trường tiểu học số 4 Hưng Trạch </v>
          </cell>
          <cell r="G204" t="str">
            <v>Bố Trạch</v>
          </cell>
          <cell r="H204">
            <v>2019</v>
          </cell>
          <cell r="J204">
            <v>2021</v>
          </cell>
          <cell r="M204" t="str">
            <v>3742/QĐ-UBND ngày 30/10/2018</v>
          </cell>
          <cell r="N204">
            <v>4508</v>
          </cell>
          <cell r="P204">
            <v>2760</v>
          </cell>
          <cell r="T204">
            <v>1380</v>
          </cell>
          <cell r="Z204">
            <v>0</v>
          </cell>
          <cell r="AD204">
            <v>1380</v>
          </cell>
          <cell r="AE204">
            <v>1380</v>
          </cell>
          <cell r="AL204">
            <v>1380</v>
          </cell>
          <cell r="AM204">
            <v>1380</v>
          </cell>
          <cell r="AQ204" t="str">
            <v>Hưng Trạch</v>
          </cell>
          <cell r="AT204" t="str">
            <v>NTM</v>
          </cell>
          <cell r="AU204" t="str">
            <v>UBND huyện Bố Trạch</v>
          </cell>
          <cell r="AV204" t="str">
            <v>Ý kiến đ/c Dũng PCT</v>
          </cell>
        </row>
        <row r="205">
          <cell r="B205" t="str">
            <v xml:space="preserve">Nhà lớp học 6 phòng trường Mầm non Lâm Trạch </v>
          </cell>
          <cell r="G205" t="str">
            <v>Bố Trạch</v>
          </cell>
          <cell r="H205">
            <v>2019</v>
          </cell>
          <cell r="J205">
            <v>2021</v>
          </cell>
          <cell r="M205" t="str">
            <v>3741a/QĐ-UBND ngày 30/10/2018</v>
          </cell>
          <cell r="N205">
            <v>5000</v>
          </cell>
          <cell r="P205">
            <v>3000</v>
          </cell>
          <cell r="T205">
            <v>1500</v>
          </cell>
          <cell r="Z205">
            <v>0</v>
          </cell>
          <cell r="AD205">
            <v>1500</v>
          </cell>
          <cell r="AE205">
            <v>1500</v>
          </cell>
          <cell r="AL205">
            <v>1500</v>
          </cell>
          <cell r="AM205">
            <v>1500</v>
          </cell>
          <cell r="AQ205" t="str">
            <v>Lâm Trạch</v>
          </cell>
          <cell r="AS205" t="str">
            <v>xã 135</v>
          </cell>
          <cell r="AT205" t="str">
            <v>NTM</v>
          </cell>
          <cell r="AU205" t="str">
            <v>UBND xã Lâm Trạch</v>
          </cell>
          <cell r="AV205" t="str">
            <v>Có trong KHtrung hạn</v>
          </cell>
        </row>
        <row r="206">
          <cell r="B206" t="str">
            <v>Nhà lớp học 2 tầng 6 phòng Trường Tiểu học số 2 Cự Nẫm, huyện Bố Trạch</v>
          </cell>
          <cell r="G206" t="str">
            <v>Bố Trạch</v>
          </cell>
          <cell r="H206">
            <v>2019</v>
          </cell>
          <cell r="J206">
            <v>2021</v>
          </cell>
          <cell r="M206" t="str">
            <v>3820/QĐ-UBND ngày 31/10/2018</v>
          </cell>
          <cell r="N206">
            <v>3424</v>
          </cell>
          <cell r="P206">
            <v>2100</v>
          </cell>
          <cell r="T206">
            <v>1050</v>
          </cell>
          <cell r="Z206">
            <v>0</v>
          </cell>
          <cell r="AD206">
            <v>1050</v>
          </cell>
          <cell r="AE206">
            <v>1050</v>
          </cell>
          <cell r="AL206">
            <v>1050</v>
          </cell>
          <cell r="AM206">
            <v>1050</v>
          </cell>
          <cell r="AQ206" t="str">
            <v>Cự Nẫm</v>
          </cell>
          <cell r="AT206" t="str">
            <v>NTM</v>
          </cell>
          <cell r="AU206" t="str">
            <v>UBND huyện Bố Trạch</v>
          </cell>
          <cell r="AV206" t="str">
            <v>Đ/c Dũng PCT</v>
          </cell>
        </row>
        <row r="207">
          <cell r="B207" t="str">
            <v>Trường Tiểu học xã Vạn Trạch (6 phòng) (Khu vực Chiến Thắng)</v>
          </cell>
          <cell r="G207" t="str">
            <v>Bố Trạch</v>
          </cell>
          <cell r="H207">
            <v>2019</v>
          </cell>
          <cell r="J207">
            <v>2021</v>
          </cell>
          <cell r="M207" t="str">
            <v>3819/QĐ-UBND ngày 31/10/2018</v>
          </cell>
          <cell r="N207">
            <v>3000</v>
          </cell>
          <cell r="P207">
            <v>1800</v>
          </cell>
          <cell r="T207">
            <v>900</v>
          </cell>
          <cell r="Z207">
            <v>0</v>
          </cell>
          <cell r="AD207">
            <v>900</v>
          </cell>
          <cell r="AE207">
            <v>900</v>
          </cell>
          <cell r="AL207">
            <v>900</v>
          </cell>
          <cell r="AM207">
            <v>900</v>
          </cell>
          <cell r="AQ207" t="str">
            <v>Vạn Trạch</v>
          </cell>
          <cell r="AT207" t="str">
            <v>NTM</v>
          </cell>
          <cell r="AU207" t="str">
            <v>UBND xã Vạn Trạch</v>
          </cell>
          <cell r="AV207" t="str">
            <v>Ý kiến Giám đốc. Có trongKH trung hạn</v>
          </cell>
        </row>
        <row r="208">
          <cell r="B208" t="str">
            <v xml:space="preserve">Nhà lớp học chức năng, thư viện trường THCS xã Đồng Trạch </v>
          </cell>
          <cell r="G208" t="str">
            <v>Bố Trạch</v>
          </cell>
          <cell r="H208">
            <v>2019</v>
          </cell>
          <cell r="J208">
            <v>2021</v>
          </cell>
          <cell r="M208" t="str">
            <v>3875/QĐ-UBND ngày 31/10/2018</v>
          </cell>
          <cell r="N208">
            <v>5500</v>
          </cell>
          <cell r="P208">
            <v>3300</v>
          </cell>
          <cell r="T208">
            <v>1650</v>
          </cell>
          <cell r="Z208">
            <v>0</v>
          </cell>
          <cell r="AD208">
            <v>1650</v>
          </cell>
          <cell r="AE208">
            <v>1650</v>
          </cell>
          <cell r="AL208">
            <v>1650</v>
          </cell>
          <cell r="AM208">
            <v>1650</v>
          </cell>
          <cell r="AQ208" t="str">
            <v>Đồng Trạch</v>
          </cell>
          <cell r="AT208" t="str">
            <v>NTM</v>
          </cell>
          <cell r="AU208" t="str">
            <v>UBND xã Đồng Trạch</v>
          </cell>
          <cell r="AV208" t="str">
            <v>Đ/c Dũng PCT</v>
          </cell>
        </row>
        <row r="209">
          <cell r="B209" t="str">
            <v xml:space="preserve">Nhà chức năng 2 tầng 6 phòng trường THCS xã Trung Trạch </v>
          </cell>
          <cell r="G209" t="str">
            <v>Bố Trạch</v>
          </cell>
          <cell r="H209">
            <v>2019</v>
          </cell>
          <cell r="J209">
            <v>2021</v>
          </cell>
          <cell r="M209" t="str">
            <v>3798/QĐ-UBND ngày 31/10/2018</v>
          </cell>
          <cell r="N209">
            <v>4800</v>
          </cell>
          <cell r="P209">
            <v>2880</v>
          </cell>
          <cell r="T209">
            <v>1440</v>
          </cell>
          <cell r="Z209">
            <v>0</v>
          </cell>
          <cell r="AD209">
            <v>1440</v>
          </cell>
          <cell r="AE209">
            <v>1440</v>
          </cell>
          <cell r="AL209">
            <v>1440</v>
          </cell>
          <cell r="AM209">
            <v>1440</v>
          </cell>
          <cell r="AQ209" t="str">
            <v>Trung Trạch</v>
          </cell>
          <cell r="AT209" t="str">
            <v>NTM</v>
          </cell>
          <cell r="AU209" t="str">
            <v>UBND xã Trung Trạch</v>
          </cell>
          <cell r="AV209" t="str">
            <v>Đ/c Dũng PCT</v>
          </cell>
        </row>
        <row r="210">
          <cell r="B210" t="str">
            <v xml:space="preserve">Nhà lớp học chức năng trường tiểu học xã Đức Trạch – KV2 </v>
          </cell>
          <cell r="G210" t="str">
            <v>Bố Trạch</v>
          </cell>
          <cell r="H210">
            <v>2019</v>
          </cell>
          <cell r="J210">
            <v>2021</v>
          </cell>
          <cell r="M210" t="str">
            <v>3874/QĐ-UBND ngày 31/10/2018</v>
          </cell>
          <cell r="N210">
            <v>4500</v>
          </cell>
          <cell r="P210">
            <v>2700</v>
          </cell>
          <cell r="T210">
            <v>1350</v>
          </cell>
          <cell r="Z210">
            <v>0</v>
          </cell>
          <cell r="AD210">
            <v>1350</v>
          </cell>
          <cell r="AE210">
            <v>1350</v>
          </cell>
          <cell r="AL210">
            <v>1350</v>
          </cell>
          <cell r="AM210">
            <v>1350</v>
          </cell>
          <cell r="AQ210" t="str">
            <v>Đức Trạch</v>
          </cell>
          <cell r="AT210" t="str">
            <v>NTM</v>
          </cell>
          <cell r="AU210" t="str">
            <v>UBND xã Đức Trạch</v>
          </cell>
          <cell r="AV210" t="str">
            <v>Đ/c Dũng PCT</v>
          </cell>
        </row>
        <row r="211">
          <cell r="B211" t="str">
            <v>Nhà lớp học 2 tầng 8 phòng Trung tâm giáo dục trẻ khuyết tật huyện Lệ Thủy</v>
          </cell>
          <cell r="G211" t="str">
            <v>Lệ Thủy</v>
          </cell>
          <cell r="H211">
            <v>2019</v>
          </cell>
          <cell r="J211">
            <v>2021</v>
          </cell>
          <cell r="M211" t="str">
            <v>3812/QĐ-UBND ngày 31/10/2018</v>
          </cell>
          <cell r="N211">
            <v>4482</v>
          </cell>
          <cell r="P211">
            <v>2700</v>
          </cell>
          <cell r="T211">
            <v>1350</v>
          </cell>
          <cell r="Z211">
            <v>0</v>
          </cell>
          <cell r="AD211">
            <v>1350</v>
          </cell>
          <cell r="AE211">
            <v>1350</v>
          </cell>
          <cell r="AL211">
            <v>1350</v>
          </cell>
          <cell r="AM211">
            <v>1350</v>
          </cell>
          <cell r="AQ211" t="str">
            <v>An Thủy</v>
          </cell>
          <cell r="AT211" t="str">
            <v>NTM</v>
          </cell>
          <cell r="AU211" t="str">
            <v>Trung tâm Giáo dục trẻ khuyết tật huyện Lệ Thủy</v>
          </cell>
          <cell r="AV211" t="str">
            <v>Hỏi lại VX</v>
          </cell>
        </row>
        <row r="212">
          <cell r="B212" t="str">
            <v>Hạ tầng kỹ thuật Trường phổ thông dân tộc nội trú huyện Quảng Ninh</v>
          </cell>
          <cell r="G212" t="str">
            <v>Quảng Ninh</v>
          </cell>
          <cell r="H212">
            <v>2019</v>
          </cell>
          <cell r="J212">
            <v>2021</v>
          </cell>
          <cell r="M212" t="str">
            <v>3811/QĐ-UBND ngày 31/10/2018</v>
          </cell>
          <cell r="N212">
            <v>2738</v>
          </cell>
          <cell r="P212">
            <v>1800</v>
          </cell>
          <cell r="T212">
            <v>900</v>
          </cell>
          <cell r="Z212">
            <v>0</v>
          </cell>
          <cell r="AD212">
            <v>900</v>
          </cell>
          <cell r="AE212">
            <v>900</v>
          </cell>
          <cell r="AL212">
            <v>900</v>
          </cell>
          <cell r="AM212">
            <v>900</v>
          </cell>
          <cell r="AQ212" t="str">
            <v>Trường Sơn</v>
          </cell>
          <cell r="AS212" t="str">
            <v>xã 135</v>
          </cell>
          <cell r="AT212" t="str">
            <v>NTM</v>
          </cell>
          <cell r="AU212" t="str">
            <v>Trường  Phổ thông Dân tộc nội trú huyện Quảng Ninh</v>
          </cell>
          <cell r="AV212" t="str">
            <v>Đ/c Dũng PCT</v>
          </cell>
        </row>
        <row r="213">
          <cell r="B213" t="str">
            <v>Nhà hiệu bộ trường THCS Tân Ninh</v>
          </cell>
          <cell r="G213" t="str">
            <v>Quảng Ninh</v>
          </cell>
          <cell r="H213">
            <v>2019</v>
          </cell>
          <cell r="J213">
            <v>2021</v>
          </cell>
          <cell r="M213" t="str">
            <v>3809/QĐ-UBND ngày 31/10/2018</v>
          </cell>
          <cell r="N213">
            <v>3703</v>
          </cell>
          <cell r="P213">
            <v>2400</v>
          </cell>
          <cell r="T213">
            <v>1200</v>
          </cell>
          <cell r="Z213">
            <v>0</v>
          </cell>
          <cell r="AD213">
            <v>1200</v>
          </cell>
          <cell r="AE213">
            <v>1200</v>
          </cell>
          <cell r="AL213">
            <v>1200</v>
          </cell>
          <cell r="AM213">
            <v>1200</v>
          </cell>
          <cell r="AQ213" t="str">
            <v>Tân Ninh</v>
          </cell>
          <cell r="AT213" t="str">
            <v>NTM</v>
          </cell>
          <cell r="AU213" t="str">
            <v>UBND xã Tân Ninh</v>
          </cell>
          <cell r="AV213" t="str">
            <v>Đ/c Dũng PCT</v>
          </cell>
        </row>
        <row r="214">
          <cell r="B214" t="str">
            <v>Nhà lớp học bộ môn 2 tầng 8 phòng học  Trường THCS xã Võ Ninh</v>
          </cell>
          <cell r="G214" t="str">
            <v>Quảng Ninh</v>
          </cell>
          <cell r="H214">
            <v>2019</v>
          </cell>
          <cell r="J214">
            <v>2021</v>
          </cell>
          <cell r="M214" t="str">
            <v>3871a/QĐ-UBND ngày 31/10/2018</v>
          </cell>
          <cell r="N214">
            <v>4910</v>
          </cell>
          <cell r="P214">
            <v>3000</v>
          </cell>
          <cell r="T214">
            <v>1500</v>
          </cell>
          <cell r="Z214">
            <v>0</v>
          </cell>
          <cell r="AD214">
            <v>1500</v>
          </cell>
          <cell r="AE214">
            <v>1500</v>
          </cell>
          <cell r="AL214">
            <v>1500</v>
          </cell>
          <cell r="AM214">
            <v>1500</v>
          </cell>
          <cell r="AQ214" t="str">
            <v>Võ Ninh</v>
          </cell>
          <cell r="AT214" t="str">
            <v>NTM</v>
          </cell>
          <cell r="AU214" t="str">
            <v>UBND xã Võ Ninh</v>
          </cell>
          <cell r="AV214" t="str">
            <v>Đ/c Dũng PCT</v>
          </cell>
        </row>
        <row r="215">
          <cell r="B215" t="str">
            <v>Nhà lớp học bộ môn 2 tầng 8 phòng học, Trường THCS xã Hàm Ninh</v>
          </cell>
          <cell r="G215" t="str">
            <v>Quảng Ninh</v>
          </cell>
          <cell r="H215">
            <v>2019</v>
          </cell>
          <cell r="J215">
            <v>2021</v>
          </cell>
          <cell r="M215" t="str">
            <v>3724a/QĐ-UBND ngày 30/10/2018</v>
          </cell>
          <cell r="N215">
            <v>5000</v>
          </cell>
          <cell r="P215">
            <v>3000</v>
          </cell>
          <cell r="T215">
            <v>1500</v>
          </cell>
          <cell r="Z215">
            <v>0</v>
          </cell>
          <cell r="AD215">
            <v>1500</v>
          </cell>
          <cell r="AE215">
            <v>1500</v>
          </cell>
          <cell r="AL215">
            <v>1500</v>
          </cell>
          <cell r="AM215">
            <v>1500</v>
          </cell>
          <cell r="AQ215" t="str">
            <v>Hàm Ninh</v>
          </cell>
          <cell r="AT215" t="str">
            <v>NTM</v>
          </cell>
          <cell r="AU215" t="str">
            <v>UBND xã Hàm Ninh</v>
          </cell>
          <cell r="AV215" t="str">
            <v>Đ/c Quang PCT</v>
          </cell>
        </row>
        <row r="216">
          <cell r="B216" t="str">
            <v>Nhà lớp học, chức năng 2 tầng 4 phòng trường mầm non An Ninh (điểm trường thôn Kim Nại)</v>
          </cell>
          <cell r="G216" t="str">
            <v>Quảng Ninh</v>
          </cell>
          <cell r="H216">
            <v>2019</v>
          </cell>
          <cell r="J216">
            <v>2021</v>
          </cell>
          <cell r="M216" t="str">
            <v>3866/QĐ-UBND ngày 31/10/2018</v>
          </cell>
          <cell r="N216">
            <v>4489</v>
          </cell>
          <cell r="P216">
            <v>2700</v>
          </cell>
          <cell r="T216">
            <v>1350</v>
          </cell>
          <cell r="Z216">
            <v>0</v>
          </cell>
          <cell r="AD216">
            <v>1350</v>
          </cell>
          <cell r="AE216">
            <v>1350</v>
          </cell>
          <cell r="AL216">
            <v>1350</v>
          </cell>
          <cell r="AM216">
            <v>1350</v>
          </cell>
          <cell r="AQ216" t="str">
            <v>An Ninh</v>
          </cell>
          <cell r="AT216" t="str">
            <v>NTM</v>
          </cell>
          <cell r="AU216" t="str">
            <v>UBND huyện Quảng Ninh</v>
          </cell>
          <cell r="AV216" t="str">
            <v>Đ/c Thuật PBT</v>
          </cell>
        </row>
        <row r="217">
          <cell r="B217" t="str">
            <v>Trường tiểu học Vạn Ninh (cơ sở 2) - Hạng mục nhà lớp học 8 phòng 2 tầng</v>
          </cell>
          <cell r="G217" t="str">
            <v>Quảng Ninh</v>
          </cell>
          <cell r="H217">
            <v>2019</v>
          </cell>
          <cell r="J217">
            <v>2021</v>
          </cell>
          <cell r="M217" t="str">
            <v>3879a/QĐ-UBND ngày 31/10/2018</v>
          </cell>
          <cell r="N217">
            <v>3717</v>
          </cell>
          <cell r="P217">
            <v>2400</v>
          </cell>
          <cell r="T217">
            <v>1200</v>
          </cell>
          <cell r="Z217">
            <v>0</v>
          </cell>
          <cell r="AD217">
            <v>1200</v>
          </cell>
          <cell r="AE217">
            <v>1200</v>
          </cell>
          <cell r="AL217">
            <v>1200</v>
          </cell>
          <cell r="AM217">
            <v>1200</v>
          </cell>
          <cell r="AQ217" t="str">
            <v>Vạn Ninh</v>
          </cell>
          <cell r="AT217" t="str">
            <v>NTM</v>
          </cell>
          <cell r="AU217" t="str">
            <v>UBND xã Vạn Ninh</v>
          </cell>
          <cell r="AV217" t="str">
            <v>Đ/c Giám đốc</v>
          </cell>
        </row>
        <row r="218">
          <cell r="B218" t="str">
            <v>Xây dựng cơ sở 2 Trường trung cấp Y tế Quảng Bình (gđ1)</v>
          </cell>
          <cell r="G218" t="str">
            <v>Đồng Hới</v>
          </cell>
          <cell r="H218">
            <v>2019</v>
          </cell>
          <cell r="J218">
            <v>2021</v>
          </cell>
          <cell r="M218" t="str">
            <v>3771/QĐ-UBND ngày 31/10/2018</v>
          </cell>
          <cell r="N218">
            <v>12500</v>
          </cell>
          <cell r="P218">
            <v>5000</v>
          </cell>
          <cell r="T218">
            <v>2500</v>
          </cell>
          <cell r="Z218">
            <v>0</v>
          </cell>
          <cell r="AD218">
            <v>2500</v>
          </cell>
          <cell r="AE218">
            <v>2500</v>
          </cell>
          <cell r="AL218">
            <v>2500</v>
          </cell>
          <cell r="AM218">
            <v>2500</v>
          </cell>
          <cell r="AQ218" t="str">
            <v>Nam Lý</v>
          </cell>
          <cell r="AU218" t="str">
            <v>Trường Cao đẳng Y tế (trước đây là trường Trung cấp Y tế)</v>
          </cell>
          <cell r="AV218" t="str">
            <v>Theo đề án</v>
          </cell>
        </row>
        <row r="219">
          <cell r="B219" t="str">
            <v>Nhà hiệu bộ và khuôn viên Trường tiểu học Gia Ninh, xã Gia Ninh</v>
          </cell>
          <cell r="G219" t="str">
            <v>Quảng Ninh</v>
          </cell>
          <cell r="H219">
            <v>2019</v>
          </cell>
          <cell r="J219">
            <v>2021</v>
          </cell>
          <cell r="M219" t="str">
            <v>3860/QĐ-UBND ngày 31/10/2018</v>
          </cell>
          <cell r="N219">
            <v>4800</v>
          </cell>
          <cell r="P219">
            <v>2880</v>
          </cell>
          <cell r="T219">
            <v>1440</v>
          </cell>
          <cell r="Z219">
            <v>0</v>
          </cell>
          <cell r="AD219">
            <v>1440</v>
          </cell>
          <cell r="AE219">
            <v>1440</v>
          </cell>
          <cell r="AL219">
            <v>1440</v>
          </cell>
          <cell r="AM219">
            <v>1440</v>
          </cell>
          <cell r="AQ219" t="str">
            <v>Gia Ninh</v>
          </cell>
          <cell r="AT219" t="str">
            <v>NTM</v>
          </cell>
          <cell r="AU219" t="str">
            <v>UBND huyện Quảng Ninh</v>
          </cell>
          <cell r="AV219" t="str">
            <v>Đ/c Dũng PCT</v>
          </cell>
        </row>
        <row r="220">
          <cell r="B220" t="str">
            <v>Nhà lớp học 2 tầng 8 phòng và HTKT Trường TH Sơn Thủy</v>
          </cell>
          <cell r="G220" t="str">
            <v>Lệ Thủy</v>
          </cell>
          <cell r="H220">
            <v>2019</v>
          </cell>
          <cell r="J220">
            <v>2021</v>
          </cell>
          <cell r="M220" t="str">
            <v>3813/QĐ-UBND ngày 31/10/2018</v>
          </cell>
          <cell r="N220">
            <v>5943</v>
          </cell>
          <cell r="P220">
            <v>3600</v>
          </cell>
          <cell r="T220">
            <v>1800</v>
          </cell>
          <cell r="Z220">
            <v>0</v>
          </cell>
          <cell r="AD220">
            <v>1800</v>
          </cell>
          <cell r="AE220">
            <v>1800</v>
          </cell>
          <cell r="AL220">
            <v>1800</v>
          </cell>
          <cell r="AM220">
            <v>1800</v>
          </cell>
          <cell r="AQ220" t="str">
            <v>Sơn Thủy</v>
          </cell>
          <cell r="AT220" t="str">
            <v>NTM</v>
          </cell>
          <cell r="AU220" t="str">
            <v>UBND xã Sơn Thủy</v>
          </cell>
          <cell r="AV220" t="str">
            <v>Đ/c Dũng PCT</v>
          </cell>
        </row>
        <row r="221">
          <cell r="B221" t="str">
            <v>Trường Tiểu học Hải Trạch</v>
          </cell>
          <cell r="G221" t="str">
            <v>Bố Trạch</v>
          </cell>
          <cell r="H221">
            <v>2019</v>
          </cell>
          <cell r="J221">
            <v>2021</v>
          </cell>
          <cell r="M221" t="str">
            <v>3764/QĐ-UBND ngày 31/10/2018</v>
          </cell>
          <cell r="N221">
            <v>8157</v>
          </cell>
          <cell r="P221">
            <v>6000</v>
          </cell>
          <cell r="T221">
            <v>3000</v>
          </cell>
          <cell r="Z221">
            <v>0</v>
          </cell>
          <cell r="AD221">
            <v>3000</v>
          </cell>
          <cell r="AE221">
            <v>3000</v>
          </cell>
          <cell r="AL221">
            <v>3000</v>
          </cell>
          <cell r="AM221">
            <v>3000</v>
          </cell>
          <cell r="AO221" t="str">
            <v>Trung C bổ sung 19.11</v>
          </cell>
          <cell r="AQ221" t="str">
            <v>Hải Trạch</v>
          </cell>
          <cell r="AT221" t="str">
            <v>NTM</v>
          </cell>
          <cell r="AU221" t="str">
            <v>UBND xã Hải Phú (trước đây là UBND xã Hải Trạch)</v>
          </cell>
          <cell r="AV221" t="str">
            <v>Ý kiến Giám đốc</v>
          </cell>
        </row>
        <row r="222">
          <cell r="B222" t="str">
            <v>Nhà lớp học, chức năng Trường Tiểu học Long Đại, xã Hiền Ninh</v>
          </cell>
          <cell r="G222" t="str">
            <v>Quảng Ninh</v>
          </cell>
          <cell r="H222">
            <v>2019</v>
          </cell>
          <cell r="J222">
            <v>2021</v>
          </cell>
          <cell r="M222" t="str">
            <v>3868/QĐ-UBND ngày 31/10/2018</v>
          </cell>
          <cell r="N222">
            <v>3976</v>
          </cell>
          <cell r="P222">
            <v>2400</v>
          </cell>
          <cell r="T222">
            <v>1200</v>
          </cell>
          <cell r="AD222">
            <v>1200</v>
          </cell>
          <cell r="AE222">
            <v>1200</v>
          </cell>
          <cell r="AL222">
            <v>1200</v>
          </cell>
          <cell r="AM222">
            <v>1200</v>
          </cell>
          <cell r="AQ222" t="str">
            <v>Hiền Ninh</v>
          </cell>
          <cell r="AS222" t="str">
            <v>bãi ngang</v>
          </cell>
          <cell r="AT222" t="str">
            <v>NTM</v>
          </cell>
          <cell r="AU222" t="str">
            <v>UBND huyện Quảng Ninh</v>
          </cell>
        </row>
        <row r="223">
          <cell r="B223" t="str">
            <v>Nhà lớp học 2 tầng 6 phòng trường Mầm non Cam Thủy (KV Mỹ Hòa)</v>
          </cell>
          <cell r="G223" t="str">
            <v>Lệ Thủy</v>
          </cell>
          <cell r="H223">
            <v>2019</v>
          </cell>
          <cell r="J223">
            <v>2021</v>
          </cell>
          <cell r="M223" t="str">
            <v>3810/QĐ-UBND ngày 31/10/2018</v>
          </cell>
          <cell r="N223">
            <v>6000</v>
          </cell>
          <cell r="P223">
            <v>3600</v>
          </cell>
          <cell r="T223">
            <v>1800</v>
          </cell>
          <cell r="AD223">
            <v>1800</v>
          </cell>
          <cell r="AE223">
            <v>1800</v>
          </cell>
          <cell r="AL223">
            <v>1800</v>
          </cell>
          <cell r="AM223">
            <v>1800</v>
          </cell>
          <cell r="AQ223" t="str">
            <v>Cam Thủy</v>
          </cell>
          <cell r="AT223" t="str">
            <v>NTM</v>
          </cell>
          <cell r="AU223" t="str">
            <v>UBND xã Cam Thủy</v>
          </cell>
        </row>
        <row r="224">
          <cell r="B224" t="str">
            <v>Các dự án KCM bổ sung văn bản 2877/KHĐT-TH</v>
          </cell>
        </row>
        <row r="225">
          <cell r="B225" t="str">
            <v>Nhà lớp học trường THPT Phan Đình Phùng</v>
          </cell>
          <cell r="G225" t="str">
            <v>Đồng Hới</v>
          </cell>
          <cell r="H225">
            <v>2020</v>
          </cell>
          <cell r="J225">
            <v>2022</v>
          </cell>
          <cell r="M225" t="str">
            <v>4209/QĐ-UBND ngày 30/10/2019</v>
          </cell>
          <cell r="N225">
            <v>4200</v>
          </cell>
          <cell r="O225">
            <v>4200</v>
          </cell>
          <cell r="P225">
            <v>4200</v>
          </cell>
          <cell r="T225">
            <v>1260</v>
          </cell>
          <cell r="AD225">
            <v>1260</v>
          </cell>
          <cell r="AE225">
            <v>1260</v>
          </cell>
          <cell r="AL225">
            <v>1260</v>
          </cell>
          <cell r="AM225">
            <v>1260</v>
          </cell>
          <cell r="AU225" t="str">
            <v xml:space="preserve"> Trường THPT Phan Đình Phùng</v>
          </cell>
        </row>
        <row r="226">
          <cell r="B226" t="str">
            <v>Sữa chữa dãy nhà 3 tầng THPT Tuyên Hóa</v>
          </cell>
          <cell r="G226" t="str">
            <v>Tuyên Hóa</v>
          </cell>
          <cell r="H226">
            <v>2020</v>
          </cell>
          <cell r="J226">
            <v>2022</v>
          </cell>
          <cell r="M226" t="str">
            <v>4004/QĐ-UBND ngày 22/10/2019</v>
          </cell>
          <cell r="N226">
            <v>2458</v>
          </cell>
          <cell r="P226">
            <v>2458</v>
          </cell>
          <cell r="T226">
            <v>737.4</v>
          </cell>
          <cell r="AD226">
            <v>737.4</v>
          </cell>
          <cell r="AE226">
            <v>737.4</v>
          </cell>
          <cell r="AL226">
            <v>737.4</v>
          </cell>
          <cell r="AM226">
            <v>737.4</v>
          </cell>
          <cell r="AU226" t="str">
            <v>Trường THPT Tuyên Hóa</v>
          </cell>
        </row>
        <row r="227">
          <cell r="B227" t="str">
            <v>Nhà ở giáo viên giảng dạy và bồi dưỡng TT GDTX tỉnh</v>
          </cell>
          <cell r="G227" t="str">
            <v>Đồng Hới</v>
          </cell>
          <cell r="H227">
            <v>2020</v>
          </cell>
          <cell r="J227">
            <v>2022</v>
          </cell>
          <cell r="N227">
            <v>5000</v>
          </cell>
          <cell r="P227">
            <v>5000</v>
          </cell>
          <cell r="T227">
            <v>1500</v>
          </cell>
          <cell r="AD227">
            <v>1500</v>
          </cell>
          <cell r="AE227">
            <v>1500</v>
          </cell>
          <cell r="AL227">
            <v>1500</v>
          </cell>
          <cell r="AM227">
            <v>1500</v>
          </cell>
          <cell r="AU227" t="str">
            <v>Trung tâm Giáo dục thường xuyên tỉnh</v>
          </cell>
        </row>
        <row r="228">
          <cell r="B228" t="str">
            <v>Nhà hiệu bộ Trường Phổ thông Dân tộc nội trú tỉnh</v>
          </cell>
          <cell r="G228" t="str">
            <v>Đồng Hới</v>
          </cell>
          <cell r="H228">
            <v>2020</v>
          </cell>
          <cell r="J228">
            <v>2022</v>
          </cell>
          <cell r="M228" t="str">
            <v>4237/QĐ-UBND ngày 30/10/2019</v>
          </cell>
          <cell r="N228">
            <v>6000</v>
          </cell>
          <cell r="P228">
            <v>6000</v>
          </cell>
          <cell r="T228">
            <v>1800</v>
          </cell>
          <cell r="AD228">
            <v>1800</v>
          </cell>
          <cell r="AE228">
            <v>1800</v>
          </cell>
          <cell r="AL228">
            <v>1800</v>
          </cell>
          <cell r="AM228">
            <v>1800</v>
          </cell>
          <cell r="AU228" t="str">
            <v>Trường Phổ thông Dân tộc nội trú tỉnh</v>
          </cell>
        </row>
        <row r="229">
          <cell r="B229" t="str">
            <v>Hệ thống thoát nước và sân đường nội bộ trường THPT Tuyên Hóa</v>
          </cell>
          <cell r="G229" t="str">
            <v>Tuyên Hóa</v>
          </cell>
          <cell r="H229">
            <v>2020</v>
          </cell>
          <cell r="J229">
            <v>2022</v>
          </cell>
          <cell r="M229" t="str">
            <v>4181/QĐ-UBNDngày 30/10/2019</v>
          </cell>
          <cell r="N229">
            <v>4500</v>
          </cell>
          <cell r="P229">
            <v>4500</v>
          </cell>
          <cell r="T229">
            <v>1350</v>
          </cell>
          <cell r="AD229">
            <v>1350</v>
          </cell>
          <cell r="AE229">
            <v>1350</v>
          </cell>
          <cell r="AL229">
            <v>1350</v>
          </cell>
          <cell r="AM229">
            <v>1350</v>
          </cell>
          <cell r="AU229" t="str">
            <v>Trường THPT Tuyên Hóa</v>
          </cell>
        </row>
        <row r="230">
          <cell r="B230" t="str">
            <v>Nhà đa năng Trường THPT Lê Trực</v>
          </cell>
          <cell r="G230" t="str">
            <v>Tuyên Hóa</v>
          </cell>
          <cell r="H230">
            <v>2020</v>
          </cell>
          <cell r="J230">
            <v>2022</v>
          </cell>
          <cell r="M230" t="str">
            <v>4226/QĐ-UBNDngày 30/10/2019</v>
          </cell>
          <cell r="N230">
            <v>6500</v>
          </cell>
          <cell r="O230">
            <v>7500</v>
          </cell>
          <cell r="P230">
            <v>6500</v>
          </cell>
          <cell r="T230">
            <v>1950</v>
          </cell>
          <cell r="AD230">
            <v>1950</v>
          </cell>
          <cell r="AE230">
            <v>1950</v>
          </cell>
          <cell r="AL230">
            <v>1950</v>
          </cell>
          <cell r="AM230">
            <v>1950</v>
          </cell>
          <cell r="AU230" t="str">
            <v xml:space="preserve"> Trường THPT Lê Trực</v>
          </cell>
        </row>
        <row r="231">
          <cell r="B231" t="str">
            <v>Nhà đa năng trường THPT Phan Bội Châu</v>
          </cell>
          <cell r="G231" t="str">
            <v>Tuyên Hóa</v>
          </cell>
          <cell r="H231">
            <v>2020</v>
          </cell>
          <cell r="J231">
            <v>2022</v>
          </cell>
          <cell r="M231" t="str">
            <v>4003/QĐ-UBND ngày 22/10/2019</v>
          </cell>
          <cell r="N231">
            <v>6993.7</v>
          </cell>
          <cell r="P231">
            <v>6993.7</v>
          </cell>
          <cell r="T231">
            <v>2098.1099999999997</v>
          </cell>
          <cell r="AD231">
            <v>2098.1099999999997</v>
          </cell>
          <cell r="AE231">
            <v>2098.1099999999997</v>
          </cell>
          <cell r="AL231">
            <v>2098.1099999999997</v>
          </cell>
          <cell r="AM231">
            <v>2098.1099999999997</v>
          </cell>
          <cell r="AU231" t="str">
            <v xml:space="preserve"> Trường THPT Phan Bội Châu</v>
          </cell>
        </row>
        <row r="232">
          <cell r="B232" t="str">
            <v>Nhà vệ sinh và đường chạy môn học giáo dục thể chất trường THPT Quang Trung, xã Quảng Phú</v>
          </cell>
          <cell r="G232" t="str">
            <v>Quảng Trạch</v>
          </cell>
          <cell r="H232">
            <v>2020</v>
          </cell>
          <cell r="J232">
            <v>2022</v>
          </cell>
          <cell r="M232" t="str">
            <v>4006/QĐ-UBND ngày 22/10/2019</v>
          </cell>
          <cell r="N232">
            <v>1988</v>
          </cell>
          <cell r="P232">
            <v>1988</v>
          </cell>
          <cell r="T232">
            <v>596.4</v>
          </cell>
          <cell r="AD232">
            <v>596.4</v>
          </cell>
          <cell r="AE232">
            <v>596.4</v>
          </cell>
          <cell r="AL232">
            <v>596.4</v>
          </cell>
          <cell r="AM232">
            <v>596.4</v>
          </cell>
          <cell r="AU232" t="str">
            <v>Trường THPT Quang Trung</v>
          </cell>
        </row>
        <row r="233">
          <cell r="B233" t="str">
            <v>Nhà lớp học 2 tầng 8 phòng và nhà vệ sinh của học sinh, giáo viên Trường THPT Quảng Ninh</v>
          </cell>
          <cell r="G233" t="str">
            <v>Quảng Ninh</v>
          </cell>
          <cell r="H233">
            <v>2020</v>
          </cell>
          <cell r="J233">
            <v>2022</v>
          </cell>
          <cell r="M233" t="str">
            <v>4261/QĐ-UBND ngày 31/10/2019</v>
          </cell>
          <cell r="N233">
            <v>5815</v>
          </cell>
          <cell r="P233">
            <v>5815</v>
          </cell>
          <cell r="T233">
            <v>1744.5</v>
          </cell>
          <cell r="AD233">
            <v>1744.5</v>
          </cell>
          <cell r="AE233">
            <v>1744.5</v>
          </cell>
          <cell r="AL233">
            <v>1744.5</v>
          </cell>
          <cell r="AM233">
            <v>1744.5</v>
          </cell>
          <cell r="AU233" t="str">
            <v>Trường THPT Quảng Ninh</v>
          </cell>
        </row>
        <row r="234">
          <cell r="B234" t="str">
            <v>Khu nhà bán trú cho học sinh dân tộc (20 phòng) và trang thiết bị nội thất phục vụ nhu cầu bán trú cho học sinh dân tộc Trường THCS&amp;THPT Hóa Tiến</v>
          </cell>
          <cell r="G234" t="str">
            <v>Minh Hóa</v>
          </cell>
          <cell r="H234">
            <v>2020</v>
          </cell>
          <cell r="J234">
            <v>2022</v>
          </cell>
          <cell r="M234" t="str">
            <v>2820/QĐ-UBND ngày 19/7/2019</v>
          </cell>
          <cell r="N234">
            <v>7000</v>
          </cell>
          <cell r="P234">
            <v>7000</v>
          </cell>
          <cell r="T234">
            <v>2100</v>
          </cell>
          <cell r="AD234">
            <v>2100</v>
          </cell>
          <cell r="AE234">
            <v>2100</v>
          </cell>
          <cell r="AL234">
            <v>2100</v>
          </cell>
          <cell r="AM234">
            <v>2100</v>
          </cell>
          <cell r="AU234" t="str">
            <v>Trường THCS và THPT Hóa Tiến</v>
          </cell>
        </row>
        <row r="235">
          <cell r="B235" t="str">
            <v>Nhà thư viện, hội trường, văn phòng Trường THPT Nguyễn Chí Thanh</v>
          </cell>
          <cell r="G235" t="str">
            <v>Lệ Thủy</v>
          </cell>
          <cell r="H235">
            <v>2020</v>
          </cell>
          <cell r="J235">
            <v>2022</v>
          </cell>
          <cell r="M235" t="str">
            <v>3644/QĐ-UBND ngày 29/10/2018</v>
          </cell>
          <cell r="N235">
            <v>4000</v>
          </cell>
          <cell r="P235">
            <v>4000</v>
          </cell>
          <cell r="T235">
            <v>1200</v>
          </cell>
          <cell r="AD235">
            <v>1200</v>
          </cell>
          <cell r="AE235">
            <v>1200</v>
          </cell>
          <cell r="AL235">
            <v>1200</v>
          </cell>
          <cell r="AM235">
            <v>1200</v>
          </cell>
          <cell r="AU235" t="str">
            <v>Trường THPT Nguyễn Chí Thanh</v>
          </cell>
        </row>
        <row r="236">
          <cell r="B236" t="str">
            <v>Nhà thi đấu đa năng Trường THPT Nguyễn Chí Thanh</v>
          </cell>
          <cell r="G236" t="str">
            <v>Lệ Thủy</v>
          </cell>
          <cell r="H236">
            <v>2020</v>
          </cell>
          <cell r="J236">
            <v>2022</v>
          </cell>
          <cell r="M236" t="str">
            <v>3572/QĐ-UBND ngày 28/9/2020</v>
          </cell>
          <cell r="N236">
            <v>6000</v>
          </cell>
          <cell r="P236">
            <v>6000</v>
          </cell>
          <cell r="T236">
            <v>1800</v>
          </cell>
          <cell r="AD236">
            <v>1800</v>
          </cell>
          <cell r="AE236">
            <v>1800</v>
          </cell>
          <cell r="AL236">
            <v>1800</v>
          </cell>
          <cell r="AM236">
            <v>1800</v>
          </cell>
          <cell r="AU236" t="str">
            <v>Trường THPT Nguyễn Chí Thanh</v>
          </cell>
        </row>
        <row r="237">
          <cell r="B237" t="str">
            <v>Nhà lớp học 2 tầng 8 phòng trường THCS &amp; THPT Việt Trung</v>
          </cell>
          <cell r="G237" t="str">
            <v>Bố Trạch</v>
          </cell>
          <cell r="H237">
            <v>2020</v>
          </cell>
          <cell r="J237">
            <v>2022</v>
          </cell>
          <cell r="M237" t="str">
            <v>2915/QĐ-UBND ngày 30/7/2019</v>
          </cell>
          <cell r="N237">
            <v>4000</v>
          </cell>
          <cell r="P237">
            <v>4000</v>
          </cell>
          <cell r="T237">
            <v>1200</v>
          </cell>
          <cell r="AD237">
            <v>1200</v>
          </cell>
          <cell r="AE237">
            <v>1200</v>
          </cell>
          <cell r="AL237">
            <v>1200</v>
          </cell>
          <cell r="AM237">
            <v>1200</v>
          </cell>
          <cell r="AU237" t="str">
            <v>Trường THCS &amp; THPT Việt Trung</v>
          </cell>
        </row>
        <row r="238">
          <cell r="B238" t="str">
            <v>Nhà thi đấu đa năng trường THPT Trần Phú</v>
          </cell>
          <cell r="G238" t="str">
            <v>Bố Trạch</v>
          </cell>
          <cell r="H238">
            <v>2020</v>
          </cell>
          <cell r="J238">
            <v>2022</v>
          </cell>
          <cell r="M238" t="str">
            <v>4002/QĐ-UBND ngày 22/10/2019</v>
          </cell>
          <cell r="N238">
            <v>5757</v>
          </cell>
          <cell r="P238">
            <v>5757</v>
          </cell>
          <cell r="T238">
            <v>1727.1</v>
          </cell>
          <cell r="AD238">
            <v>1727.1</v>
          </cell>
          <cell r="AE238">
            <v>1727.1</v>
          </cell>
          <cell r="AL238">
            <v>1727.1</v>
          </cell>
          <cell r="AM238">
            <v>1727.1</v>
          </cell>
          <cell r="AU238" t="str">
            <v>Trường THPT Trần Phú</v>
          </cell>
        </row>
        <row r="239">
          <cell r="B239" t="str">
            <v>Nhà đa năng Trường THCS &amp; THPT Việt Trung</v>
          </cell>
          <cell r="G239" t="str">
            <v>Bố Trạch</v>
          </cell>
          <cell r="H239">
            <v>2020</v>
          </cell>
          <cell r="J239">
            <v>2022</v>
          </cell>
          <cell r="M239" t="str">
            <v>4238/QĐ-UBND ngày 30/10/2019</v>
          </cell>
          <cell r="N239">
            <v>6000</v>
          </cell>
          <cell r="P239">
            <v>6000</v>
          </cell>
          <cell r="T239">
            <v>1800</v>
          </cell>
          <cell r="AD239">
            <v>1800</v>
          </cell>
          <cell r="AE239">
            <v>1800</v>
          </cell>
          <cell r="AL239">
            <v>1800</v>
          </cell>
          <cell r="AM239">
            <v>1800</v>
          </cell>
          <cell r="AU239" t="str">
            <v xml:space="preserve"> Trường THCS &amp; THPT Việt Trung</v>
          </cell>
        </row>
        <row r="240">
          <cell r="B240" t="str">
            <v>Nhà lớp học 10 phòng trường THPT Lê Hồng Phong</v>
          </cell>
          <cell r="G240" t="str">
            <v>Ba Đồn</v>
          </cell>
          <cell r="H240">
            <v>2020</v>
          </cell>
          <cell r="J240">
            <v>2022</v>
          </cell>
          <cell r="M240" t="str">
            <v>4219/QĐ-UBND ngày 30/10/2019</v>
          </cell>
          <cell r="N240">
            <v>7000</v>
          </cell>
          <cell r="P240">
            <v>7000</v>
          </cell>
          <cell r="T240">
            <v>2100</v>
          </cell>
          <cell r="AD240">
            <v>2100</v>
          </cell>
          <cell r="AE240">
            <v>2100</v>
          </cell>
          <cell r="AL240">
            <v>2100</v>
          </cell>
          <cell r="AM240">
            <v>2100</v>
          </cell>
          <cell r="AU240" t="str">
            <v>Trường THPT Lê Hồng Phong</v>
          </cell>
        </row>
        <row r="241">
          <cell r="B241" t="str">
            <v>Nhà lớp học 3 tầng 6 phòng chức năng trường THCS phường Quảng Thuận</v>
          </cell>
          <cell r="G241" t="str">
            <v>Quảng Trạch</v>
          </cell>
          <cell r="H241">
            <v>2020</v>
          </cell>
          <cell r="J241">
            <v>2022</v>
          </cell>
          <cell r="M241" t="str">
            <v>4127/QĐ-UBNDngày 30/10/2019</v>
          </cell>
          <cell r="N241">
            <v>5000</v>
          </cell>
          <cell r="O241">
            <v>3500</v>
          </cell>
          <cell r="P241">
            <v>3000</v>
          </cell>
          <cell r="T241">
            <v>900</v>
          </cell>
          <cell r="AD241">
            <v>900</v>
          </cell>
          <cell r="AE241">
            <v>900</v>
          </cell>
          <cell r="AL241">
            <v>900</v>
          </cell>
          <cell r="AM241">
            <v>900</v>
          </cell>
          <cell r="AU241" t="str">
            <v>UBND phườngQuảng Thuận</v>
          </cell>
        </row>
        <row r="242">
          <cell r="B242" t="str">
            <v>Nhà lớp học 2 tầng 6 phòng Trường THCS Quảng Hải</v>
          </cell>
          <cell r="G242" t="str">
            <v>Ba Đồn</v>
          </cell>
          <cell r="H242">
            <v>2020</v>
          </cell>
          <cell r="J242">
            <v>2022</v>
          </cell>
          <cell r="N242">
            <v>4000</v>
          </cell>
          <cell r="O242">
            <v>4000</v>
          </cell>
          <cell r="P242">
            <v>2400</v>
          </cell>
          <cell r="T242">
            <v>720</v>
          </cell>
          <cell r="AD242">
            <v>720</v>
          </cell>
          <cell r="AE242">
            <v>720</v>
          </cell>
          <cell r="AL242">
            <v>720</v>
          </cell>
          <cell r="AM242">
            <v>720</v>
          </cell>
          <cell r="AU242" t="str">
            <v>UBND xã Quảng Hải</v>
          </cell>
        </row>
        <row r="243">
          <cell r="B243" t="str">
            <v>Trường MN thôn Na xã Sơn Trạch</v>
          </cell>
          <cell r="G243" t="str">
            <v>Bố Trạch</v>
          </cell>
          <cell r="H243">
            <v>2020</v>
          </cell>
          <cell r="J243">
            <v>2022</v>
          </cell>
          <cell r="N243">
            <v>3200</v>
          </cell>
          <cell r="P243">
            <v>1920</v>
          </cell>
          <cell r="AD243">
            <v>0</v>
          </cell>
          <cell r="AE243">
            <v>0</v>
          </cell>
          <cell r="AN243" t="str">
            <v>Đã dối danh mục dự án Nhà lớp học 6 phòng 2 tầng Trường TH số 4 Sơn trạch</v>
          </cell>
          <cell r="AU243" t="str">
            <v>UBND xã Sơn Trạch</v>
          </cell>
        </row>
        <row r="244">
          <cell r="B244" t="str">
            <v>Nhà lớp học 2 tầng 8 phòng trường TH Lộc Ninh</v>
          </cell>
          <cell r="G244" t="str">
            <v>Đồng Hới</v>
          </cell>
          <cell r="H244">
            <v>2020</v>
          </cell>
          <cell r="J244">
            <v>2022</v>
          </cell>
          <cell r="N244">
            <v>4000</v>
          </cell>
          <cell r="P244">
            <v>2400</v>
          </cell>
          <cell r="T244">
            <v>720</v>
          </cell>
          <cell r="AD244">
            <v>720</v>
          </cell>
          <cell r="AE244">
            <v>720</v>
          </cell>
          <cell r="AL244">
            <v>720</v>
          </cell>
          <cell r="AM244">
            <v>720</v>
          </cell>
          <cell r="AN244" t="str">
            <v>Nhà hiệu bộ - Trường Tiểu học Lộc Ninh cơ sở 2</v>
          </cell>
          <cell r="AU244" t="str">
            <v>UBND xã Lộc Ninh</v>
          </cell>
        </row>
        <row r="245">
          <cell r="B245" t="str">
            <v>Nhà lớp học 6 phòng học, cổng và hàng rào Trường TH số 1 An Ninh</v>
          </cell>
          <cell r="G245" t="str">
            <v>Quảng Ninh</v>
          </cell>
          <cell r="H245">
            <v>2020</v>
          </cell>
          <cell r="J245">
            <v>2022</v>
          </cell>
          <cell r="N245">
            <v>4500</v>
          </cell>
          <cell r="P245">
            <v>2700</v>
          </cell>
          <cell r="T245">
            <v>810</v>
          </cell>
          <cell r="AD245">
            <v>810</v>
          </cell>
          <cell r="AE245">
            <v>810</v>
          </cell>
          <cell r="AL245">
            <v>810</v>
          </cell>
          <cell r="AM245">
            <v>810</v>
          </cell>
          <cell r="AU245" t="str">
            <v>UBND xã An Ninh</v>
          </cell>
        </row>
        <row r="246">
          <cell r="B246" t="str">
            <v>Xây dựng 6 phòng học Trường Mầm non Kim Lũ, xã Kim Hóa</v>
          </cell>
          <cell r="G246" t="str">
            <v>Tuyên Hóa</v>
          </cell>
          <cell r="H246">
            <v>2020</v>
          </cell>
          <cell r="J246">
            <v>2022</v>
          </cell>
          <cell r="N246">
            <v>5500</v>
          </cell>
          <cell r="P246">
            <v>3300</v>
          </cell>
          <cell r="T246">
            <v>990</v>
          </cell>
          <cell r="AD246">
            <v>990</v>
          </cell>
          <cell r="AE246">
            <v>990</v>
          </cell>
          <cell r="AL246">
            <v>990</v>
          </cell>
          <cell r="AM246">
            <v>990</v>
          </cell>
          <cell r="AU246" t="str">
            <v>UBND xã Kim Hóa</v>
          </cell>
        </row>
        <row r="247">
          <cell r="B247" t="str">
            <v>Danh mục dự án P.VX đề xuất bổ sung KCM năm 2020</v>
          </cell>
        </row>
        <row r="248">
          <cell r="B248" t="str">
            <v>Nhà lớp học 8 phòng 2 tầng trường Tiểu học khu vực trung tâm thôn Hợp Trung xã Quảng Hợp</v>
          </cell>
          <cell r="G248" t="str">
            <v>Quảng Trạch</v>
          </cell>
          <cell r="H248">
            <v>2020</v>
          </cell>
          <cell r="J248">
            <v>2022</v>
          </cell>
          <cell r="M248" t="str">
            <v>4258/QĐ-UBND ngày 31/10/2019</v>
          </cell>
          <cell r="N248">
            <v>4500</v>
          </cell>
          <cell r="P248">
            <v>4500</v>
          </cell>
          <cell r="T248">
            <v>1350</v>
          </cell>
          <cell r="AD248">
            <v>1350</v>
          </cell>
          <cell r="AE248">
            <v>1350</v>
          </cell>
          <cell r="AL248">
            <v>1350</v>
          </cell>
          <cell r="AM248">
            <v>1350</v>
          </cell>
          <cell r="AU248" t="str">
            <v>UBND xã Quảng Hợp</v>
          </cell>
        </row>
        <row r="249">
          <cell r="B249" t="str">
            <v>Nhà lớp học Trường THPT Lê Lợi</v>
          </cell>
          <cell r="G249" t="str">
            <v>Ba Đồn</v>
          </cell>
          <cell r="H249">
            <v>2020</v>
          </cell>
          <cell r="J249">
            <v>2022</v>
          </cell>
          <cell r="M249" t="str">
            <v>4218/QĐ-UBND ngày 30/10/2019</v>
          </cell>
          <cell r="N249">
            <v>4200</v>
          </cell>
          <cell r="P249">
            <v>4200</v>
          </cell>
          <cell r="T249">
            <v>1260</v>
          </cell>
          <cell r="AD249">
            <v>1260</v>
          </cell>
          <cell r="AE249">
            <v>1260</v>
          </cell>
          <cell r="AL249">
            <v>1260</v>
          </cell>
          <cell r="AM249">
            <v>1260</v>
          </cell>
          <cell r="AU249" t="str">
            <v>Trường THPT Lê Lợi</v>
          </cell>
        </row>
        <row r="250">
          <cell r="B250" t="str">
            <v>Nhà lớp học 4 phòng trường mầm non Mai Hóa</v>
          </cell>
          <cell r="G250" t="str">
            <v>Tuyên Hóa</v>
          </cell>
          <cell r="H250">
            <v>2020</v>
          </cell>
          <cell r="J250">
            <v>2022</v>
          </cell>
          <cell r="M250" t="str">
            <v>3447/QĐ-UBND ngày 10/9/2019</v>
          </cell>
          <cell r="N250">
            <v>3800</v>
          </cell>
          <cell r="P250">
            <v>2280</v>
          </cell>
          <cell r="T250">
            <v>684</v>
          </cell>
          <cell r="AD250">
            <v>684</v>
          </cell>
          <cell r="AE250">
            <v>684</v>
          </cell>
          <cell r="AL250">
            <v>684</v>
          </cell>
          <cell r="AM250">
            <v>684</v>
          </cell>
          <cell r="AU250" t="str">
            <v>UBND xã Mai Hóa</v>
          </cell>
        </row>
        <row r="251">
          <cell r="B251" t="str">
            <v>Nhà lớp học 4 phòng Trường Mầm non Quảng Lộc</v>
          </cell>
          <cell r="G251" t="str">
            <v>Ba Đồn</v>
          </cell>
          <cell r="H251">
            <v>2020</v>
          </cell>
          <cell r="J251">
            <v>2022</v>
          </cell>
          <cell r="M251" t="str">
            <v>3301/QĐ-UBND ngày 30/8/2019</v>
          </cell>
          <cell r="N251">
            <v>3823</v>
          </cell>
          <cell r="P251">
            <v>2294</v>
          </cell>
          <cell r="T251">
            <v>688.19999999999993</v>
          </cell>
          <cell r="AD251">
            <v>688.19999999999993</v>
          </cell>
          <cell r="AE251">
            <v>688.19999999999993</v>
          </cell>
          <cell r="AL251">
            <v>688.19999999999993</v>
          </cell>
          <cell r="AM251">
            <v>688.19999999999993</v>
          </cell>
          <cell r="AU251" t="str">
            <v>UBND xã Quảng Lộc</v>
          </cell>
        </row>
        <row r="252">
          <cell r="B252" t="str">
            <v>Trường THCS Quảng Lộc (6 phòng)</v>
          </cell>
          <cell r="G252" t="str">
            <v>Ba Đồn</v>
          </cell>
          <cell r="H252">
            <v>2020</v>
          </cell>
          <cell r="J252">
            <v>2022</v>
          </cell>
          <cell r="M252" t="str">
            <v>4142/QĐ-UBND ngày 30/10/2019</v>
          </cell>
          <cell r="N252">
            <v>5000</v>
          </cell>
          <cell r="P252">
            <v>3000</v>
          </cell>
          <cell r="T252">
            <v>900</v>
          </cell>
          <cell r="AD252">
            <v>900</v>
          </cell>
          <cell r="AE252">
            <v>900</v>
          </cell>
          <cell r="AL252">
            <v>900</v>
          </cell>
          <cell r="AM252">
            <v>900</v>
          </cell>
          <cell r="AU252" t="str">
            <v>UBND xã Quảng Lộc</v>
          </cell>
        </row>
        <row r="253">
          <cell r="B253" t="str">
            <v>Nhà đa năng trường THPT Minh Hóa</v>
          </cell>
          <cell r="G253" t="str">
            <v>Minh Hóa</v>
          </cell>
          <cell r="H253">
            <v>2020</v>
          </cell>
          <cell r="J253">
            <v>2022</v>
          </cell>
          <cell r="M253" t="str">
            <v>4222/QĐ-UBND ngày 30/10/2019</v>
          </cell>
          <cell r="N253">
            <v>5200</v>
          </cell>
          <cell r="P253">
            <v>5200</v>
          </cell>
          <cell r="T253">
            <v>1560</v>
          </cell>
          <cell r="AD253">
            <v>1560</v>
          </cell>
          <cell r="AE253">
            <v>1560</v>
          </cell>
          <cell r="AL253">
            <v>1560</v>
          </cell>
          <cell r="AM253">
            <v>1560</v>
          </cell>
          <cell r="AU253" t="str">
            <v>Trường THPT Minh Hóa</v>
          </cell>
        </row>
        <row r="254">
          <cell r="B254" t="str">
            <v>Nhà đa năng trường THCS&amp;THPT Trung Hóa</v>
          </cell>
          <cell r="G254" t="str">
            <v>Minh Hóa</v>
          </cell>
          <cell r="H254">
            <v>2020</v>
          </cell>
          <cell r="J254">
            <v>2022</v>
          </cell>
          <cell r="M254" t="str">
            <v>4214/QĐ-UBND ngày 30/10/2019</v>
          </cell>
          <cell r="N254">
            <v>5200</v>
          </cell>
          <cell r="P254">
            <v>5200</v>
          </cell>
          <cell r="T254">
            <v>1560</v>
          </cell>
          <cell r="AD254">
            <v>1560</v>
          </cell>
          <cell r="AE254">
            <v>1560</v>
          </cell>
          <cell r="AL254">
            <v>1560</v>
          </cell>
          <cell r="AM254">
            <v>1560</v>
          </cell>
          <cell r="AU254" t="str">
            <v>Trường THCS&amp;THPT Trung Hóa</v>
          </cell>
        </row>
        <row r="255">
          <cell r="B255" t="str">
            <v>Nhà đa chức năng, sân, bếp ăn và khuôn viên Trường mầm non Quảng Minh (Điểm chính)</v>
          </cell>
          <cell r="G255" t="str">
            <v>Ba Đồn</v>
          </cell>
          <cell r="H255">
            <v>2020</v>
          </cell>
          <cell r="J255">
            <v>2022</v>
          </cell>
          <cell r="M255" t="str">
            <v>4299/QĐ-UBND ngày 31/10/2019</v>
          </cell>
          <cell r="N255">
            <v>10000</v>
          </cell>
          <cell r="P255">
            <v>6000</v>
          </cell>
          <cell r="T255">
            <v>1800</v>
          </cell>
          <cell r="AD255">
            <v>1800</v>
          </cell>
          <cell r="AE255">
            <v>1800</v>
          </cell>
          <cell r="AL255">
            <v>1800</v>
          </cell>
          <cell r="AM255">
            <v>1800</v>
          </cell>
          <cell r="AU255" t="str">
            <v>UBND xã Quảng Minh</v>
          </cell>
        </row>
        <row r="256">
          <cell r="B256" t="str">
            <v>Nhà lớp học 6 phòng 2 tầng trường mầm non thôn Hà Tiến xã Quảng Tiến</v>
          </cell>
          <cell r="G256" t="str">
            <v>Quảng Trạch</v>
          </cell>
          <cell r="H256">
            <v>2020</v>
          </cell>
          <cell r="J256">
            <v>2022</v>
          </cell>
          <cell r="N256">
            <v>5000</v>
          </cell>
          <cell r="P256">
            <v>3000</v>
          </cell>
          <cell r="T256">
            <v>900</v>
          </cell>
          <cell r="AD256">
            <v>900</v>
          </cell>
          <cell r="AE256">
            <v>900</v>
          </cell>
          <cell r="AL256">
            <v>900</v>
          </cell>
          <cell r="AM256">
            <v>900</v>
          </cell>
          <cell r="AU256" t="str">
            <v>UBND huyện Quảng Trạch</v>
          </cell>
        </row>
        <row r="257">
          <cell r="B257" t="str">
            <v>Nhà lớp học 2 tầng 8 phòng Trường Mầm non Ba Đồn</v>
          </cell>
          <cell r="G257" t="str">
            <v>Ba Đồn</v>
          </cell>
          <cell r="H257">
            <v>2020</v>
          </cell>
          <cell r="J257">
            <v>2022</v>
          </cell>
          <cell r="M257" t="str">
            <v>4138/QĐ-UBND ngày 30/10/2019</v>
          </cell>
          <cell r="N257">
            <v>8500</v>
          </cell>
          <cell r="P257">
            <v>5100</v>
          </cell>
          <cell r="T257">
            <v>1530</v>
          </cell>
          <cell r="AD257">
            <v>1530</v>
          </cell>
          <cell r="AE257">
            <v>1530</v>
          </cell>
          <cell r="AL257">
            <v>1530</v>
          </cell>
          <cell r="AM257">
            <v>1530</v>
          </cell>
          <cell r="AU257" t="str">
            <v>UBND phường Ba Đồn</v>
          </cell>
        </row>
        <row r="258">
          <cell r="B258" t="str">
            <v>Nhà lớp học 2 tầng 8 phòng Trường Tiểu học Mai Thủy</v>
          </cell>
          <cell r="G258" t="str">
            <v>Lệ Thủy</v>
          </cell>
          <cell r="H258">
            <v>2020</v>
          </cell>
          <cell r="J258">
            <v>2022</v>
          </cell>
          <cell r="M258" t="str">
            <v>4203/QĐ-UBND ngày 30/10/2019</v>
          </cell>
          <cell r="N258">
            <v>5000</v>
          </cell>
          <cell r="P258">
            <v>3000</v>
          </cell>
          <cell r="T258">
            <v>900</v>
          </cell>
          <cell r="AD258">
            <v>900</v>
          </cell>
          <cell r="AE258">
            <v>900</v>
          </cell>
          <cell r="AL258">
            <v>900</v>
          </cell>
          <cell r="AM258">
            <v>900</v>
          </cell>
          <cell r="AU258" t="str">
            <v>UBND xã Mai Thủy</v>
          </cell>
        </row>
        <row r="259">
          <cell r="B259" t="str">
            <v>Nhà hiệu bộ, chức năng và khuôn viên Trường Tiểu học số 2 An Ninh</v>
          </cell>
          <cell r="G259" t="str">
            <v>Quảng Ninh</v>
          </cell>
          <cell r="H259">
            <v>2020</v>
          </cell>
          <cell r="J259">
            <v>2022</v>
          </cell>
          <cell r="M259" t="str">
            <v>4197/QĐ-UBND ngày 30/10/2019</v>
          </cell>
          <cell r="N259">
            <v>5000</v>
          </cell>
          <cell r="P259">
            <v>3000</v>
          </cell>
          <cell r="T259">
            <v>900</v>
          </cell>
          <cell r="AD259">
            <v>900</v>
          </cell>
          <cell r="AE259">
            <v>900</v>
          </cell>
          <cell r="AL259">
            <v>900</v>
          </cell>
          <cell r="AM259">
            <v>900</v>
          </cell>
          <cell r="AU259" t="str">
            <v>UBND huyện Quảng Ninh</v>
          </cell>
        </row>
        <row r="260">
          <cell r="B260" t="str">
            <v>Trường Mầm non xã Phong Thủy (khu vực Đại Phong)</v>
          </cell>
          <cell r="G260" t="str">
            <v>Lệ Thủy</v>
          </cell>
          <cell r="H260">
            <v>2020</v>
          </cell>
          <cell r="J260">
            <v>2022</v>
          </cell>
          <cell r="M260" t="str">
            <v>4184/QĐ-UBND ngày 30/10/2019</v>
          </cell>
          <cell r="N260">
            <v>8500</v>
          </cell>
          <cell r="P260">
            <v>4800</v>
          </cell>
          <cell r="T260">
            <v>1440</v>
          </cell>
          <cell r="AD260">
            <v>1440</v>
          </cell>
          <cell r="AE260">
            <v>1440</v>
          </cell>
          <cell r="AL260">
            <v>1440</v>
          </cell>
          <cell r="AM260">
            <v>1440</v>
          </cell>
          <cell r="AU260" t="str">
            <v>UBND xã Phong Thủy</v>
          </cell>
        </row>
        <row r="261">
          <cell r="B261" t="str">
            <v>Hệ thống thoát nước và sân đường nội bộ Trường THCS&amp;THPT Bắc Sơn, xã Thanh Hóa</v>
          </cell>
          <cell r="G261" t="str">
            <v>Tuyên Hóa</v>
          </cell>
          <cell r="H261">
            <v>2020</v>
          </cell>
          <cell r="J261">
            <v>2022</v>
          </cell>
          <cell r="N261">
            <v>4500</v>
          </cell>
          <cell r="P261">
            <v>4500</v>
          </cell>
          <cell r="T261">
            <v>1350</v>
          </cell>
          <cell r="AD261">
            <v>1350</v>
          </cell>
          <cell r="AE261">
            <v>1350</v>
          </cell>
          <cell r="AL261">
            <v>1350</v>
          </cell>
          <cell r="AM261">
            <v>1350</v>
          </cell>
          <cell r="AU261" t="str">
            <v>Trường THCS&amp;THPT Bắc Sơn</v>
          </cell>
        </row>
        <row r="262">
          <cell r="B262" t="str">
            <v>Nhà đa năng trường THPT Lê Lợi</v>
          </cell>
          <cell r="G262" t="str">
            <v>Quảng Trạch</v>
          </cell>
          <cell r="H262">
            <v>2020</v>
          </cell>
          <cell r="J262">
            <v>2022</v>
          </cell>
          <cell r="M262" t="str">
            <v>4213/QĐ-UBND ngày 30/10/2019</v>
          </cell>
          <cell r="N262">
            <v>5200</v>
          </cell>
          <cell r="P262">
            <v>5200</v>
          </cell>
          <cell r="T262">
            <v>1560</v>
          </cell>
          <cell r="AD262">
            <v>1560</v>
          </cell>
          <cell r="AE262">
            <v>1560</v>
          </cell>
          <cell r="AL262">
            <v>1560</v>
          </cell>
          <cell r="AM262">
            <v>1560</v>
          </cell>
          <cell r="AU262" t="str">
            <v>Trường THPT Lê Lợi</v>
          </cell>
        </row>
        <row r="263">
          <cell r="B263" t="str">
            <v>Nhà lớp học 6 phòng 3 tầng, Trường Mầm non xã Cảnh Dương</v>
          </cell>
          <cell r="G263" t="str">
            <v>Quảng Trạch</v>
          </cell>
          <cell r="H263">
            <v>2020</v>
          </cell>
          <cell r="J263">
            <v>2022</v>
          </cell>
          <cell r="M263" t="str">
            <v>4145/QĐ-UBND ngày 30/10/2019</v>
          </cell>
          <cell r="N263">
            <v>6500</v>
          </cell>
          <cell r="P263">
            <v>3900</v>
          </cell>
          <cell r="T263">
            <v>1170</v>
          </cell>
          <cell r="AD263">
            <v>1170</v>
          </cell>
          <cell r="AE263">
            <v>1170</v>
          </cell>
          <cell r="AL263">
            <v>1170</v>
          </cell>
          <cell r="AM263">
            <v>1170</v>
          </cell>
          <cell r="AU263" t="str">
            <v>UBND xã Cảnh Dương</v>
          </cell>
        </row>
        <row r="264">
          <cell r="B264" t="str">
            <v>Cải tạo và nâng cấp Nhà giảng đườngA3 Trường Đại học Quảng Bình</v>
          </cell>
          <cell r="G264" t="str">
            <v>Đồng Hới</v>
          </cell>
          <cell r="H264">
            <v>2020</v>
          </cell>
          <cell r="J264">
            <v>2022</v>
          </cell>
          <cell r="M264" t="str">
            <v>4156/QĐ-UBND ngày 30/10/2019</v>
          </cell>
          <cell r="N264">
            <v>5000</v>
          </cell>
          <cell r="P264">
            <v>5000</v>
          </cell>
          <cell r="T264">
            <v>1500</v>
          </cell>
          <cell r="AD264">
            <v>1500</v>
          </cell>
          <cell r="AE264">
            <v>1500</v>
          </cell>
          <cell r="AL264">
            <v>1500</v>
          </cell>
          <cell r="AM264">
            <v>1500</v>
          </cell>
          <cell r="AU264" t="str">
            <v>Trường Đại học Quảng Bình</v>
          </cell>
        </row>
        <row r="265">
          <cell r="B265" t="str">
            <v>Nhà đa năng trường THPT Phan Đình Phùng</v>
          </cell>
          <cell r="G265" t="str">
            <v>Đồng Hới</v>
          </cell>
          <cell r="H265">
            <v>2020</v>
          </cell>
          <cell r="J265">
            <v>2022</v>
          </cell>
          <cell r="M265" t="str">
            <v>4209/QĐ-UBND ngày 30/10/2019</v>
          </cell>
          <cell r="N265">
            <v>5700</v>
          </cell>
          <cell r="P265">
            <v>5700</v>
          </cell>
          <cell r="T265">
            <v>1710</v>
          </cell>
          <cell r="AD265">
            <v>700</v>
          </cell>
          <cell r="AE265">
            <v>700</v>
          </cell>
          <cell r="AL265">
            <v>700</v>
          </cell>
          <cell r="AM265">
            <v>700</v>
          </cell>
          <cell r="AU265" t="str">
            <v>Trường THPT Phan Đình Phùng</v>
          </cell>
        </row>
        <row r="266">
          <cell r="B266" t="str">
            <v>Nhà lớp học 2 tầng 6 phòng trường tiểu học Quảng Minh A (điểm trường Minh Tiến)</v>
          </cell>
          <cell r="G266" t="str">
            <v>Ba Đồn</v>
          </cell>
          <cell r="H266">
            <v>2020</v>
          </cell>
          <cell r="J266">
            <v>2022</v>
          </cell>
          <cell r="M266" t="str">
            <v>4205/QĐ-UBND ngày 30/10/2019</v>
          </cell>
          <cell r="N266">
            <v>4500</v>
          </cell>
          <cell r="P266">
            <v>2700</v>
          </cell>
          <cell r="T266">
            <v>810</v>
          </cell>
          <cell r="AD266">
            <v>810</v>
          </cell>
          <cell r="AE266">
            <v>810</v>
          </cell>
          <cell r="AU266" t="str">
            <v>UBND xã Quảng Minh</v>
          </cell>
        </row>
        <row r="267">
          <cell r="B267" t="str">
            <v>Y tế</v>
          </cell>
          <cell r="N267">
            <v>188745</v>
          </cell>
          <cell r="O267">
            <v>0</v>
          </cell>
          <cell r="P267">
            <v>138231</v>
          </cell>
          <cell r="Q267">
            <v>19931</v>
          </cell>
          <cell r="R267">
            <v>0</v>
          </cell>
          <cell r="S267">
            <v>9931</v>
          </cell>
          <cell r="T267">
            <v>47326</v>
          </cell>
          <cell r="U267">
            <v>36519.800000000003</v>
          </cell>
          <cell r="W267">
            <v>16595.3</v>
          </cell>
          <cell r="Z267">
            <v>0</v>
          </cell>
          <cell r="AA267">
            <v>38151</v>
          </cell>
          <cell r="AB267">
            <v>18220</v>
          </cell>
          <cell r="AC267">
            <v>28151</v>
          </cell>
          <cell r="AD267">
            <v>90256</v>
          </cell>
          <cell r="AE267">
            <v>61229.8</v>
          </cell>
        </row>
        <row r="268">
          <cell r="B268" t="str">
            <v>Dự án dự kiến hoàn thành 2018</v>
          </cell>
          <cell r="N268">
            <v>40297</v>
          </cell>
          <cell r="O268">
            <v>0</v>
          </cell>
          <cell r="P268">
            <v>24894</v>
          </cell>
          <cell r="Q268">
            <v>16771</v>
          </cell>
          <cell r="R268">
            <v>0</v>
          </cell>
          <cell r="S268">
            <v>6771</v>
          </cell>
          <cell r="T268">
            <v>12049</v>
          </cell>
          <cell r="U268">
            <v>4403</v>
          </cell>
          <cell r="V268">
            <v>4403</v>
          </cell>
          <cell r="W268">
            <v>4403</v>
          </cell>
          <cell r="Y268">
            <v>0</v>
          </cell>
          <cell r="Z268">
            <v>4403</v>
          </cell>
          <cell r="AA268">
            <v>21174</v>
          </cell>
          <cell r="AB268">
            <v>4403</v>
          </cell>
          <cell r="AC268">
            <v>11174</v>
          </cell>
          <cell r="AD268">
            <v>12049</v>
          </cell>
          <cell r="AE268">
            <v>0</v>
          </cell>
        </row>
        <row r="269">
          <cell r="B269" t="str">
            <v xml:space="preserve">Trung tâm chăm sóc phục hồi chức năng cho người tâm thần </v>
          </cell>
          <cell r="G269" t="str">
            <v>Đồng Hới</v>
          </cell>
          <cell r="H269">
            <v>2017</v>
          </cell>
          <cell r="J269">
            <v>2018</v>
          </cell>
          <cell r="M269" t="str">
            <v>1881/QĐ-UBND ngày 29/5/2017</v>
          </cell>
          <cell r="N269">
            <v>7049</v>
          </cell>
          <cell r="O269">
            <v>0</v>
          </cell>
          <cell r="P269">
            <v>7049</v>
          </cell>
          <cell r="Q269">
            <v>4000</v>
          </cell>
          <cell r="R269">
            <v>0</v>
          </cell>
          <cell r="S269">
            <v>4000</v>
          </cell>
          <cell r="T269">
            <v>7049</v>
          </cell>
          <cell r="U269">
            <v>3049</v>
          </cell>
          <cell r="V269">
            <v>3049</v>
          </cell>
          <cell r="W269">
            <v>3049</v>
          </cell>
          <cell r="X269">
            <v>100</v>
          </cell>
          <cell r="Z269">
            <v>3049</v>
          </cell>
          <cell r="AA269">
            <v>7049</v>
          </cell>
          <cell r="AB269">
            <v>3049</v>
          </cell>
          <cell r="AC269">
            <v>7049</v>
          </cell>
          <cell r="AD269">
            <v>7049</v>
          </cell>
          <cell r="AE269">
            <v>0</v>
          </cell>
          <cell r="AT269" t="str">
            <v>NTM</v>
          </cell>
        </row>
        <row r="270">
          <cell r="B270" t="str">
            <v>XD mới Phòng khám đa khoa khu vực Sơn Trạch</v>
          </cell>
          <cell r="G270" t="str">
            <v>Bố Trạch</v>
          </cell>
          <cell r="H270">
            <v>2015</v>
          </cell>
          <cell r="J270">
            <v>2018</v>
          </cell>
          <cell r="M270" t="str">
            <v>2724/QĐ-UBND, ngày 31/10/2013</v>
          </cell>
          <cell r="N270">
            <v>33248</v>
          </cell>
          <cell r="O270">
            <v>0</v>
          </cell>
          <cell r="P270">
            <v>17845</v>
          </cell>
          <cell r="Q270">
            <v>12771</v>
          </cell>
          <cell r="R270">
            <v>0</v>
          </cell>
          <cell r="S270">
            <v>2771</v>
          </cell>
          <cell r="T270">
            <v>5000</v>
          </cell>
          <cell r="U270">
            <v>1354</v>
          </cell>
          <cell r="V270">
            <v>1354</v>
          </cell>
          <cell r="W270">
            <v>1354</v>
          </cell>
          <cell r="X270">
            <v>100</v>
          </cell>
          <cell r="Z270">
            <v>1354</v>
          </cell>
          <cell r="AA270">
            <v>14125</v>
          </cell>
          <cell r="AB270">
            <v>1354</v>
          </cell>
          <cell r="AC270">
            <v>4125</v>
          </cell>
          <cell r="AD270">
            <v>5000</v>
          </cell>
          <cell r="AE270">
            <v>0</v>
          </cell>
          <cell r="AT270" t="str">
            <v>NTM</v>
          </cell>
        </row>
        <row r="271">
          <cell r="B271" t="str">
            <v>Dự án chuyển tiếp 2018</v>
          </cell>
          <cell r="N271">
            <v>11675</v>
          </cell>
          <cell r="O271">
            <v>0</v>
          </cell>
          <cell r="P271">
            <v>11675</v>
          </cell>
          <cell r="Q271">
            <v>3000</v>
          </cell>
          <cell r="R271">
            <v>0</v>
          </cell>
          <cell r="S271">
            <v>3000</v>
          </cell>
          <cell r="T271">
            <v>10551</v>
          </cell>
          <cell r="U271">
            <v>7551</v>
          </cell>
          <cell r="V271">
            <v>3776</v>
          </cell>
          <cell r="W271">
            <v>3775.5</v>
          </cell>
          <cell r="Y271">
            <v>1625</v>
          </cell>
          <cell r="Z271">
            <v>5401</v>
          </cell>
          <cell r="AA271">
            <v>8401</v>
          </cell>
          <cell r="AB271">
            <v>5401</v>
          </cell>
          <cell r="AC271">
            <v>8401</v>
          </cell>
          <cell r="AD271">
            <v>10551</v>
          </cell>
          <cell r="AE271">
            <v>2150</v>
          </cell>
          <cell r="AT271" t="str">
            <v>NTM</v>
          </cell>
        </row>
        <row r="272">
          <cell r="B272" t="str">
            <v>Hạ tầng kỹ thuật Bệnh viện Đa khoa huyện Quảng Ninh</v>
          </cell>
          <cell r="G272" t="str">
            <v>Quảng Ninh</v>
          </cell>
          <cell r="H272">
            <v>2017</v>
          </cell>
          <cell r="J272">
            <v>2019</v>
          </cell>
          <cell r="M272" t="str">
            <v>528/QĐ-UBND, ngày 15/3/2011; 2017/QĐ-UBND ngày 21/8/2013; 2124/QĐ-UBND ngày 05/9/2013</v>
          </cell>
          <cell r="N272">
            <v>6612</v>
          </cell>
          <cell r="O272">
            <v>0</v>
          </cell>
          <cell r="P272">
            <v>6612</v>
          </cell>
          <cell r="Q272">
            <v>1650</v>
          </cell>
          <cell r="R272">
            <v>0</v>
          </cell>
          <cell r="S272">
            <v>1650</v>
          </cell>
          <cell r="T272">
            <v>5951</v>
          </cell>
          <cell r="U272">
            <v>4301</v>
          </cell>
          <cell r="V272">
            <v>2151</v>
          </cell>
          <cell r="W272">
            <v>2150.5</v>
          </cell>
          <cell r="X272">
            <v>50</v>
          </cell>
          <cell r="Z272">
            <v>2151</v>
          </cell>
          <cell r="AA272">
            <v>3801</v>
          </cell>
          <cell r="AB272">
            <v>2151</v>
          </cell>
          <cell r="AC272">
            <v>3801</v>
          </cell>
          <cell r="AD272">
            <v>5951</v>
          </cell>
          <cell r="AE272">
            <v>2150</v>
          </cell>
          <cell r="AF272">
            <v>2150</v>
          </cell>
          <cell r="AG272">
            <v>100</v>
          </cell>
          <cell r="AI272">
            <v>2150</v>
          </cell>
          <cell r="AJ272">
            <v>5951</v>
          </cell>
          <cell r="AK272">
            <v>5951</v>
          </cell>
          <cell r="AL272">
            <v>5951</v>
          </cell>
          <cell r="AM272">
            <v>0</v>
          </cell>
          <cell r="AQ272" t="str">
            <v>Võ Ninh</v>
          </cell>
          <cell r="AT272" t="str">
            <v>NTM</v>
          </cell>
          <cell r="AU272" t="str">
            <v>Bệnh viện Đa khoa huyện Quảng Ninh</v>
          </cell>
        </row>
        <row r="273">
          <cell r="B273" t="str">
            <v>Phòng khám bệnh và hạ tầng kỹ thuật Trung tâm Y tế dự phòng huyện Quảng Ninh</v>
          </cell>
          <cell r="G273" t="str">
            <v>Quảng Ninh</v>
          </cell>
          <cell r="H273">
            <v>2017</v>
          </cell>
          <cell r="J273">
            <v>2019</v>
          </cell>
          <cell r="M273" t="str">
            <v>3386/QĐ-UBND ngày 27/10/2016</v>
          </cell>
          <cell r="N273">
            <v>5063</v>
          </cell>
          <cell r="O273">
            <v>0</v>
          </cell>
          <cell r="P273">
            <v>5063</v>
          </cell>
          <cell r="Q273">
            <v>1350</v>
          </cell>
          <cell r="R273">
            <v>0</v>
          </cell>
          <cell r="S273">
            <v>1350</v>
          </cell>
          <cell r="T273">
            <v>4600</v>
          </cell>
          <cell r="U273">
            <v>3250</v>
          </cell>
          <cell r="V273">
            <v>1625</v>
          </cell>
          <cell r="W273">
            <v>1625</v>
          </cell>
          <cell r="X273">
            <v>50</v>
          </cell>
          <cell r="Y273">
            <v>1625</v>
          </cell>
          <cell r="Z273">
            <v>3250</v>
          </cell>
          <cell r="AA273">
            <v>4600</v>
          </cell>
          <cell r="AB273">
            <v>3250</v>
          </cell>
          <cell r="AC273">
            <v>4600</v>
          </cell>
          <cell r="AD273">
            <v>4600</v>
          </cell>
          <cell r="AE273">
            <v>0</v>
          </cell>
          <cell r="AT273" t="str">
            <v>NTM</v>
          </cell>
        </row>
        <row r="274">
          <cell r="B274" t="str">
            <v>Dự án khởi công mới 2018</v>
          </cell>
          <cell r="N274">
            <v>34391</v>
          </cell>
          <cell r="O274">
            <v>0</v>
          </cell>
          <cell r="P274">
            <v>27362</v>
          </cell>
          <cell r="Q274">
            <v>160</v>
          </cell>
          <cell r="R274">
            <v>0</v>
          </cell>
          <cell r="S274">
            <v>160</v>
          </cell>
          <cell r="T274">
            <v>24726</v>
          </cell>
          <cell r="U274">
            <v>24565.8</v>
          </cell>
          <cell r="V274">
            <v>8416</v>
          </cell>
          <cell r="W274">
            <v>8416.7999999999993</v>
          </cell>
          <cell r="Y274">
            <v>0</v>
          </cell>
          <cell r="Z274">
            <v>8416</v>
          </cell>
          <cell r="AA274">
            <v>8576</v>
          </cell>
          <cell r="AB274">
            <v>8416</v>
          </cell>
          <cell r="AC274">
            <v>8576</v>
          </cell>
          <cell r="AD274">
            <v>24726</v>
          </cell>
          <cell r="AE274">
            <v>16149.8</v>
          </cell>
          <cell r="AT274" t="str">
            <v>NTM</v>
          </cell>
        </row>
        <row r="275">
          <cell r="B275" t="str">
            <v>Cải tạo, nâng cấp bệnh viện Y học cổ truyền tỉnh</v>
          </cell>
          <cell r="G275" t="str">
            <v>Đồng Hới</v>
          </cell>
          <cell r="H275">
            <v>2018</v>
          </cell>
          <cell r="J275">
            <v>2020</v>
          </cell>
          <cell r="M275" t="str">
            <v>3867/QĐ-UBND ngày 30/10/2017</v>
          </cell>
          <cell r="N275">
            <v>4200</v>
          </cell>
          <cell r="O275">
            <v>0</v>
          </cell>
          <cell r="P275">
            <v>4200</v>
          </cell>
          <cell r="Q275">
            <v>40</v>
          </cell>
          <cell r="S275">
            <v>40</v>
          </cell>
          <cell r="T275">
            <v>3780</v>
          </cell>
          <cell r="U275">
            <v>3740</v>
          </cell>
          <cell r="V275">
            <v>1122</v>
          </cell>
          <cell r="W275">
            <v>1122</v>
          </cell>
          <cell r="X275">
            <v>30</v>
          </cell>
          <cell r="Z275">
            <v>1122</v>
          </cell>
          <cell r="AA275">
            <v>1162</v>
          </cell>
          <cell r="AB275">
            <v>1122</v>
          </cell>
          <cell r="AC275">
            <v>1162</v>
          </cell>
          <cell r="AD275">
            <v>3780</v>
          </cell>
          <cell r="AE275">
            <v>2618</v>
          </cell>
          <cell r="AF275">
            <v>1309</v>
          </cell>
          <cell r="AG275">
            <v>50</v>
          </cell>
          <cell r="AI275">
            <v>1309</v>
          </cell>
          <cell r="AJ275">
            <v>2471</v>
          </cell>
          <cell r="AK275">
            <v>2471</v>
          </cell>
          <cell r="AL275">
            <v>3780</v>
          </cell>
          <cell r="AM275">
            <v>1309</v>
          </cell>
          <cell r="AN275" t="str">
            <v>Bổ sung số QĐ, cập nhật số KH 2018-2020 (trừ CBĐT)</v>
          </cell>
          <cell r="AQ275" t="str">
            <v>Nam Lý</v>
          </cell>
          <cell r="AU275" t="str">
            <v>Bệnh viện Y học cổ truyền tỉnh</v>
          </cell>
        </row>
        <row r="276">
          <cell r="B276" t="str">
            <v>Xây dựng nhà quản lý và hành chính Bệnh viện Đa khoa huyện Lệ Thủy</v>
          </cell>
          <cell r="G276" t="str">
            <v>Lệ Thủy</v>
          </cell>
          <cell r="H276">
            <v>2018</v>
          </cell>
          <cell r="J276">
            <v>2020</v>
          </cell>
          <cell r="M276" t="str">
            <v>3954/QĐ-UBND ngày 31/10/2017</v>
          </cell>
          <cell r="N276">
            <v>5000</v>
          </cell>
          <cell r="O276">
            <v>0</v>
          </cell>
          <cell r="P276">
            <v>5000</v>
          </cell>
          <cell r="Q276">
            <v>60</v>
          </cell>
          <cell r="R276">
            <v>0</v>
          </cell>
          <cell r="S276">
            <v>60</v>
          </cell>
          <cell r="T276">
            <v>4500</v>
          </cell>
          <cell r="U276">
            <v>4440</v>
          </cell>
          <cell r="V276">
            <v>1332</v>
          </cell>
          <cell r="W276">
            <v>1332</v>
          </cell>
          <cell r="X276">
            <v>30</v>
          </cell>
          <cell r="Z276">
            <v>1332</v>
          </cell>
          <cell r="AA276">
            <v>1392</v>
          </cell>
          <cell r="AB276">
            <v>1332</v>
          </cell>
          <cell r="AC276">
            <v>1392</v>
          </cell>
          <cell r="AD276">
            <v>4500</v>
          </cell>
          <cell r="AE276">
            <v>3108</v>
          </cell>
          <cell r="AF276">
            <v>1554</v>
          </cell>
          <cell r="AG276">
            <v>50</v>
          </cell>
          <cell r="AI276">
            <v>1554</v>
          </cell>
          <cell r="AJ276">
            <v>2946</v>
          </cell>
          <cell r="AK276">
            <v>2946</v>
          </cell>
          <cell r="AL276">
            <v>4500</v>
          </cell>
          <cell r="AM276">
            <v>1554</v>
          </cell>
          <cell r="AO276" t="str">
            <v>A Hiếu VX cung cấp, trong QLVB chưa có</v>
          </cell>
          <cell r="AQ276" t="str">
            <v>Kiến Giang</v>
          </cell>
          <cell r="AU276" t="str">
            <v>Bệnh viện Đa khoa huyện Lệ Thủy</v>
          </cell>
        </row>
        <row r="277">
          <cell r="B277" t="str">
            <v>Trạm Y tế xã Quảng Châu cũ</v>
          </cell>
          <cell r="G277" t="str">
            <v>Quảng Trạch</v>
          </cell>
          <cell r="H277">
            <v>2018</v>
          </cell>
          <cell r="J277">
            <v>2020</v>
          </cell>
          <cell r="U277">
            <v>0</v>
          </cell>
          <cell r="V277" t="e">
            <v>#N/A</v>
          </cell>
          <cell r="W277" t="e">
            <v>#N/A</v>
          </cell>
          <cell r="X277" t="e">
            <v>#N/A</v>
          </cell>
          <cell r="Z277" t="e">
            <v>#N/A</v>
          </cell>
          <cell r="AA277" t="e">
            <v>#N/A</v>
          </cell>
          <cell r="AB277" t="e">
            <v>#N/A</v>
          </cell>
          <cell r="AC277" t="e">
            <v>#N/A</v>
          </cell>
          <cell r="AD277">
            <v>0</v>
          </cell>
          <cell r="AE277" t="e">
            <v>#N/A</v>
          </cell>
          <cell r="AF277" t="e">
            <v>#N/A</v>
          </cell>
          <cell r="AG277" t="e">
            <v>#N/A</v>
          </cell>
          <cell r="AI277" t="e">
            <v>#N/A</v>
          </cell>
          <cell r="AJ277" t="e">
            <v>#N/A</v>
          </cell>
          <cell r="AK277" t="e">
            <v>#N/A</v>
          </cell>
          <cell r="AL277">
            <v>0</v>
          </cell>
          <cell r="AM277" t="e">
            <v>#N/A</v>
          </cell>
          <cell r="AN277" t="str">
            <v>Chưa nộp lại CTĐT 40/60</v>
          </cell>
          <cell r="AT277" t="str">
            <v>NTM</v>
          </cell>
        </row>
        <row r="278">
          <cell r="B278" t="str">
            <v>Nhà điều trị bệnh nhân Bệnh viện đa khoa huyện Bố Trạch</v>
          </cell>
          <cell r="G278" t="str">
            <v>Bố Trạch</v>
          </cell>
          <cell r="H278">
            <v>2018</v>
          </cell>
          <cell r="J278">
            <v>2020</v>
          </cell>
          <cell r="M278" t="str">
            <v>3949/QĐ-UBND ngày 31/10/2017</v>
          </cell>
          <cell r="N278">
            <v>5500</v>
          </cell>
          <cell r="O278">
            <v>0</v>
          </cell>
          <cell r="P278">
            <v>5500</v>
          </cell>
          <cell r="Q278">
            <v>60</v>
          </cell>
          <cell r="R278">
            <v>0</v>
          </cell>
          <cell r="S278">
            <v>60</v>
          </cell>
          <cell r="T278">
            <v>4950</v>
          </cell>
          <cell r="U278">
            <v>4890</v>
          </cell>
          <cell r="V278">
            <v>1467</v>
          </cell>
          <cell r="W278">
            <v>1467</v>
          </cell>
          <cell r="X278">
            <v>30</v>
          </cell>
          <cell r="Z278">
            <v>1467</v>
          </cell>
          <cell r="AA278">
            <v>1527</v>
          </cell>
          <cell r="AB278">
            <v>1467</v>
          </cell>
          <cell r="AC278">
            <v>1527</v>
          </cell>
          <cell r="AD278">
            <v>4950</v>
          </cell>
          <cell r="AE278">
            <v>3423</v>
          </cell>
          <cell r="AF278">
            <v>1712</v>
          </cell>
          <cell r="AG278">
            <v>50.014607069821793</v>
          </cell>
          <cell r="AI278">
            <v>1712</v>
          </cell>
          <cell r="AJ278">
            <v>3239</v>
          </cell>
          <cell r="AK278">
            <v>3239</v>
          </cell>
          <cell r="AL278">
            <v>4950</v>
          </cell>
          <cell r="AM278">
            <v>1711</v>
          </cell>
          <cell r="AN278" t="str">
            <v>Bổ sung số QĐ, cập nhật số KH 2018-2020 (trừ CBĐT)</v>
          </cell>
          <cell r="AQ278" t="str">
            <v>Hoàn Lão</v>
          </cell>
          <cell r="AU278" t="str">
            <v>Bệnh viện đa khoa huyện Bố Trạch</v>
          </cell>
        </row>
        <row r="279">
          <cell r="B279" t="str">
            <v>Cải tạo, sửa chữa Phòng khám đa khoa khu vực Hóa Tiến</v>
          </cell>
          <cell r="G279" t="str">
            <v>Minh Hóa</v>
          </cell>
          <cell r="H279">
            <v>2018</v>
          </cell>
          <cell r="J279">
            <v>2020</v>
          </cell>
          <cell r="M279" t="str">
            <v>3785/QĐ-UBND ngày 25/10/2017</v>
          </cell>
          <cell r="N279">
            <v>1662</v>
          </cell>
          <cell r="P279">
            <v>1662</v>
          </cell>
          <cell r="T279">
            <v>1496</v>
          </cell>
          <cell r="U279">
            <v>1495.8</v>
          </cell>
          <cell r="V279">
            <v>1495</v>
          </cell>
          <cell r="W279">
            <v>1495.8</v>
          </cell>
          <cell r="X279">
            <v>100</v>
          </cell>
          <cell r="Z279">
            <v>1495</v>
          </cell>
          <cell r="AA279">
            <v>1495</v>
          </cell>
          <cell r="AB279">
            <v>1495</v>
          </cell>
          <cell r="AC279">
            <v>1495</v>
          </cell>
          <cell r="AD279">
            <v>1496</v>
          </cell>
          <cell r="AE279">
            <v>0.79999999999995453</v>
          </cell>
          <cell r="AI279">
            <v>0</v>
          </cell>
        </row>
        <row r="280">
          <cell r="B280" t="str">
            <v>Khối nhà điều trị người bệnh nội trú- Bệnh viện đa khoa khu vực Bắc Quảng Bình</v>
          </cell>
          <cell r="G280" t="str">
            <v>Ba Đồn</v>
          </cell>
          <cell r="H280">
            <v>2018</v>
          </cell>
          <cell r="J280">
            <v>2020</v>
          </cell>
          <cell r="M280" t="str">
            <v>3445/QĐ-UBND ngày 28/10/52016</v>
          </cell>
          <cell r="N280">
            <v>18029</v>
          </cell>
          <cell r="P280">
            <v>11000</v>
          </cell>
          <cell r="T280">
            <v>10000</v>
          </cell>
          <cell r="U280">
            <v>10000</v>
          </cell>
          <cell r="V280">
            <v>3000</v>
          </cell>
          <cell r="W280">
            <v>3000</v>
          </cell>
          <cell r="X280">
            <v>30</v>
          </cell>
          <cell r="Z280">
            <v>3000</v>
          </cell>
          <cell r="AA280">
            <v>3000</v>
          </cell>
          <cell r="AB280">
            <v>3000</v>
          </cell>
          <cell r="AC280">
            <v>3000</v>
          </cell>
          <cell r="AD280">
            <v>10000</v>
          </cell>
          <cell r="AE280">
            <v>7000</v>
          </cell>
          <cell r="AF280">
            <v>3500</v>
          </cell>
          <cell r="AG280">
            <v>50</v>
          </cell>
          <cell r="AI280">
            <v>3500</v>
          </cell>
          <cell r="AJ280">
            <v>6500</v>
          </cell>
          <cell r="AK280">
            <v>6500</v>
          </cell>
          <cell r="AL280">
            <v>10000</v>
          </cell>
          <cell r="AM280">
            <v>3500</v>
          </cell>
          <cell r="AN280" t="str">
            <v>Bổ sung số QĐ, cập nhật số KH 2018-2020 (trừ CBĐT)</v>
          </cell>
          <cell r="AQ280" t="str">
            <v>Quảng Thọ</v>
          </cell>
          <cell r="AU280" t="str">
            <v>Bệnh viện đa khoa khu vực Bắc Quảng Bình</v>
          </cell>
        </row>
        <row r="281">
          <cell r="B281" t="str">
            <v>Dự án khởi công mới năm 2019</v>
          </cell>
          <cell r="N281">
            <v>58382</v>
          </cell>
          <cell r="O281">
            <v>0</v>
          </cell>
          <cell r="P281">
            <v>46800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34680</v>
          </cell>
          <cell r="AE281">
            <v>34680</v>
          </cell>
        </row>
        <row r="282">
          <cell r="B282" t="str">
            <v>Các dự án trong KH trung hạn đã cân đối nguồn</v>
          </cell>
        </row>
        <row r="283">
          <cell r="B283" t="str">
            <v>Trạm Y tế phường Quảng Phúc</v>
          </cell>
          <cell r="G283" t="str">
            <v>Ba Đồn</v>
          </cell>
          <cell r="H283">
            <v>2018</v>
          </cell>
          <cell r="J283">
            <v>2020</v>
          </cell>
          <cell r="M283" t="str">
            <v>3970a/QĐ-UBND ngày 31/10/2017</v>
          </cell>
          <cell r="N283">
            <v>3982</v>
          </cell>
          <cell r="P283">
            <v>3000</v>
          </cell>
          <cell r="Z283">
            <v>0</v>
          </cell>
          <cell r="AD283">
            <v>3000</v>
          </cell>
          <cell r="AE283">
            <v>3000</v>
          </cell>
          <cell r="AF283">
            <v>1500</v>
          </cell>
          <cell r="AG283">
            <v>50</v>
          </cell>
          <cell r="AI283">
            <v>1500</v>
          </cell>
          <cell r="AJ283">
            <v>1500</v>
          </cell>
          <cell r="AK283">
            <v>1500</v>
          </cell>
          <cell r="AL283">
            <v>3000</v>
          </cell>
          <cell r="AM283">
            <v>1500</v>
          </cell>
          <cell r="AN283" t="str">
            <v>Năm 2018 đã bố trí ngân sách phường, điều chỉnh tăng trung hạn từ 500 lên 3 tỷ</v>
          </cell>
          <cell r="AQ283" t="str">
            <v>Quảng Phúc</v>
          </cell>
          <cell r="AU283" t="str">
            <v>UBND phườngQuảng Phúc</v>
          </cell>
          <cell r="AV283" t="str">
            <v>Có trong KHtrung hạn</v>
          </cell>
        </row>
        <row r="284">
          <cell r="B284" t="str">
            <v>Bệnh viện Đa khoa Tuyên Hóa</v>
          </cell>
          <cell r="G284" t="str">
            <v>Tuyên Hóa</v>
          </cell>
          <cell r="H284">
            <v>2019</v>
          </cell>
          <cell r="J284">
            <v>2021</v>
          </cell>
          <cell r="M284" t="str">
            <v>3858/QĐ-UBND ngày 31/10/2018</v>
          </cell>
          <cell r="N284">
            <v>5000</v>
          </cell>
          <cell r="P284">
            <v>5000</v>
          </cell>
          <cell r="Z284">
            <v>0</v>
          </cell>
          <cell r="AD284">
            <v>3000</v>
          </cell>
          <cell r="AE284">
            <v>3000</v>
          </cell>
          <cell r="AF284">
            <v>1500</v>
          </cell>
          <cell r="AG284">
            <v>50</v>
          </cell>
          <cell r="AI284">
            <v>1500</v>
          </cell>
          <cell r="AJ284">
            <v>1500</v>
          </cell>
          <cell r="AK284">
            <v>1500</v>
          </cell>
          <cell r="AL284">
            <v>3000</v>
          </cell>
          <cell r="AM284">
            <v>1500</v>
          </cell>
          <cell r="AQ284" t="str">
            <v>Đồng Lê</v>
          </cell>
          <cell r="AU284" t="str">
            <v>Bệnh viện Đa khoa Tuyên Hóa</v>
          </cell>
          <cell r="AV284" t="str">
            <v>Có trong KHtrung hạn</v>
          </cell>
        </row>
        <row r="285">
          <cell r="B285" t="str">
            <v>Trạm y tế xã Quảng Châu</v>
          </cell>
          <cell r="G285" t="str">
            <v>Quảng Trạch</v>
          </cell>
          <cell r="H285">
            <v>2019</v>
          </cell>
          <cell r="J285">
            <v>2021</v>
          </cell>
          <cell r="M285" t="str">
            <v>3803/QĐ-UBND ngày 31/10/2018</v>
          </cell>
          <cell r="N285">
            <v>3000</v>
          </cell>
          <cell r="P285">
            <v>1800</v>
          </cell>
          <cell r="Z285">
            <v>0</v>
          </cell>
          <cell r="AD285">
            <v>1800</v>
          </cell>
          <cell r="AE285">
            <v>1800</v>
          </cell>
          <cell r="AF285">
            <v>900</v>
          </cell>
          <cell r="AG285">
            <v>50</v>
          </cell>
          <cell r="AI285">
            <v>900</v>
          </cell>
          <cell r="AJ285">
            <v>900</v>
          </cell>
          <cell r="AK285">
            <v>900</v>
          </cell>
          <cell r="AL285">
            <v>1800</v>
          </cell>
          <cell r="AM285">
            <v>900</v>
          </cell>
          <cell r="AQ285" t="str">
            <v>Quảng Châu</v>
          </cell>
          <cell r="AS285" t="str">
            <v>xã 135</v>
          </cell>
          <cell r="AT285" t="str">
            <v>NTM</v>
          </cell>
          <cell r="AU285" t="str">
            <v>UBND xã Quảng Châu</v>
          </cell>
          <cell r="AV285" t="str">
            <v>Có trong KHtrung hạn</v>
          </cell>
        </row>
        <row r="286">
          <cell r="B286" t="str">
            <v>Trạm  Y tế phường Quảng Long</v>
          </cell>
          <cell r="G286" t="str">
            <v>Ba Đồn</v>
          </cell>
          <cell r="H286">
            <v>2019</v>
          </cell>
          <cell r="J286">
            <v>2021</v>
          </cell>
          <cell r="M286" t="str">
            <v>3776/QĐ-UBND ngày 31/10/2018</v>
          </cell>
          <cell r="N286">
            <v>3000</v>
          </cell>
          <cell r="P286">
            <v>3000</v>
          </cell>
          <cell r="Z286">
            <v>0</v>
          </cell>
          <cell r="AD286">
            <v>1800</v>
          </cell>
          <cell r="AE286">
            <v>1800</v>
          </cell>
          <cell r="AF286">
            <v>900</v>
          </cell>
          <cell r="AG286">
            <v>50</v>
          </cell>
          <cell r="AI286">
            <v>900</v>
          </cell>
          <cell r="AJ286">
            <v>900</v>
          </cell>
          <cell r="AK286">
            <v>900</v>
          </cell>
          <cell r="AL286">
            <v>1800</v>
          </cell>
          <cell r="AM286">
            <v>900</v>
          </cell>
          <cell r="AQ286" t="str">
            <v>Quảng Long</v>
          </cell>
          <cell r="AU286" t="str">
            <v>UBND phườngQuảng Long</v>
          </cell>
          <cell r="AV286" t="str">
            <v>Có trong KHtrung hạn</v>
          </cell>
        </row>
        <row r="287">
          <cell r="B287" t="str">
            <v>Bệnh viện Đa khoa Đồng Hới</v>
          </cell>
          <cell r="G287" t="str">
            <v>Đồng Hới</v>
          </cell>
          <cell r="H287">
            <v>2019</v>
          </cell>
          <cell r="J287">
            <v>2021</v>
          </cell>
          <cell r="M287" t="str">
            <v>3802/QĐ-UBND ngày 31/10/2018</v>
          </cell>
          <cell r="N287">
            <v>8600</v>
          </cell>
          <cell r="P287">
            <v>8600</v>
          </cell>
          <cell r="Z287">
            <v>0</v>
          </cell>
          <cell r="AD287">
            <v>5160</v>
          </cell>
          <cell r="AE287">
            <v>5160</v>
          </cell>
          <cell r="AF287">
            <v>2580</v>
          </cell>
          <cell r="AG287">
            <v>50</v>
          </cell>
          <cell r="AI287">
            <v>2580</v>
          </cell>
          <cell r="AJ287">
            <v>2580</v>
          </cell>
          <cell r="AK287">
            <v>2580</v>
          </cell>
          <cell r="AL287">
            <v>5160</v>
          </cell>
          <cell r="AM287">
            <v>2580</v>
          </cell>
          <cell r="AN287" t="str">
            <v>Đ/c tăng tổng mức đầu tư từ 5,5 tỷ đồng lên 8,6 tỷ theo QĐ chủ trương đầu tư. Bố trí vốn từ năm 2019KHV trung hạn 500 &gt;&gt; 5160</v>
          </cell>
          <cell r="AQ287" t="str">
            <v>Đức Ninh</v>
          </cell>
          <cell r="AT287" t="str">
            <v>NTM</v>
          </cell>
          <cell r="AU287" t="str">
            <v>Bệnh viện Đa khoa Đồng Hới</v>
          </cell>
          <cell r="AV287" t="str">
            <v>Có trong KHtrung hạn</v>
          </cell>
        </row>
        <row r="288">
          <cell r="B288" t="str">
            <v>Bệnh viện Đa khoa Minh Hóa</v>
          </cell>
          <cell r="G288" t="str">
            <v>Minh Hóa</v>
          </cell>
          <cell r="H288">
            <v>2019</v>
          </cell>
          <cell r="J288">
            <v>2021</v>
          </cell>
          <cell r="M288" t="str">
            <v>3890/QĐ-UBND ngày 31/10/2018</v>
          </cell>
          <cell r="N288">
            <v>5500</v>
          </cell>
          <cell r="P288">
            <v>5500</v>
          </cell>
          <cell r="Z288">
            <v>0</v>
          </cell>
          <cell r="AD288">
            <v>3300</v>
          </cell>
          <cell r="AE288">
            <v>3300</v>
          </cell>
          <cell r="AF288">
            <v>1650</v>
          </cell>
          <cell r="AG288">
            <v>50</v>
          </cell>
          <cell r="AI288">
            <v>1650</v>
          </cell>
          <cell r="AJ288">
            <v>1650</v>
          </cell>
          <cell r="AK288">
            <v>1650</v>
          </cell>
          <cell r="AL288">
            <v>3300</v>
          </cell>
          <cell r="AM288">
            <v>1650</v>
          </cell>
          <cell r="AQ288" t="str">
            <v>Quy Đạt</v>
          </cell>
          <cell r="AU288" t="str">
            <v>Bệnh viện Đa khoa Minh Hóa</v>
          </cell>
          <cell r="AV288" t="str">
            <v>Có trong KHtrung hạn</v>
          </cell>
        </row>
        <row r="289">
          <cell r="B289" t="str">
            <v>Trung tâm Y tế huyện Quảng Trạch</v>
          </cell>
          <cell r="G289" t="str">
            <v>Quảng Trạch</v>
          </cell>
          <cell r="H289">
            <v>2018</v>
          </cell>
          <cell r="J289">
            <v>2020</v>
          </cell>
          <cell r="M289" t="str">
            <v>2151/QĐ-UBND ngày 02/7/2018</v>
          </cell>
          <cell r="N289">
            <v>14800</v>
          </cell>
          <cell r="P289">
            <v>9800</v>
          </cell>
          <cell r="Z289">
            <v>0</v>
          </cell>
          <cell r="AD289">
            <v>9600</v>
          </cell>
          <cell r="AE289">
            <v>9600</v>
          </cell>
          <cell r="AF289">
            <v>4800</v>
          </cell>
          <cell r="AG289">
            <v>50</v>
          </cell>
          <cell r="AI289">
            <v>4800</v>
          </cell>
          <cell r="AJ289">
            <v>4800</v>
          </cell>
          <cell r="AK289">
            <v>4800</v>
          </cell>
          <cell r="AL289">
            <v>9600</v>
          </cell>
          <cell r="AM289">
            <v>4800</v>
          </cell>
          <cell r="AN289" t="str">
            <v>TT. HĐND tỉnh đã đồng ý bổ sung trung hạn và bố trí từ năm 2019 (VB số 136/HĐND-VP ngày 25/10/2018) Năm 2018 đã bố trí vốn sự nghiệp y tế để thực hiện</v>
          </cell>
          <cell r="AO289" t="str">
            <v>Điều chỉnh tăng NS tỉnh từ 9,600 lên 9,800</v>
          </cell>
          <cell r="AQ289" t="str">
            <v>Quảng Hưng</v>
          </cell>
          <cell r="AU289" t="str">
            <v>Sở Y tế</v>
          </cell>
          <cell r="AV289" t="str">
            <v>có ý kiến Thường trực HDND</v>
          </cell>
        </row>
        <row r="290">
          <cell r="B290" t="str">
            <v xml:space="preserve">Các dự án bổ sung KH trung hạn </v>
          </cell>
        </row>
        <row r="291">
          <cell r="B291" t="str">
            <v>Trạm y tế xã Quảng Lộc</v>
          </cell>
          <cell r="G291" t="str">
            <v>Ba Đồn</v>
          </cell>
          <cell r="H291">
            <v>2018</v>
          </cell>
          <cell r="J291">
            <v>2020</v>
          </cell>
          <cell r="M291" t="str">
            <v>3865/QĐ-UBND ngày 30/10/2017</v>
          </cell>
          <cell r="N291">
            <v>4000</v>
          </cell>
          <cell r="P291">
            <v>2400</v>
          </cell>
          <cell r="Z291">
            <v>0</v>
          </cell>
          <cell r="AD291">
            <v>2400</v>
          </cell>
          <cell r="AE291">
            <v>2400</v>
          </cell>
          <cell r="AF291">
            <v>1200</v>
          </cell>
          <cell r="AG291">
            <v>50</v>
          </cell>
          <cell r="AI291">
            <v>1200</v>
          </cell>
          <cell r="AJ291">
            <v>1200</v>
          </cell>
          <cell r="AK291">
            <v>1200</v>
          </cell>
          <cell r="AL291">
            <v>2400</v>
          </cell>
          <cell r="AM291">
            <v>1200</v>
          </cell>
          <cell r="AN291" t="str">
            <v>Bố trí NS xã 2018</v>
          </cell>
          <cell r="AQ291" t="str">
            <v>Quảng Lộc</v>
          </cell>
          <cell r="AT291" t="str">
            <v>NTM</v>
          </cell>
          <cell r="AU291" t="str">
            <v>UBND xã Quảng Lộc</v>
          </cell>
        </row>
        <row r="292">
          <cell r="B292" t="str">
            <v>Hạ tầng kỹ thuật Trung tâm Y tế huyện Lệ Thuỷ</v>
          </cell>
          <cell r="G292" t="str">
            <v>Lệ Thủy</v>
          </cell>
          <cell r="H292">
            <v>2019</v>
          </cell>
          <cell r="J292">
            <v>2021</v>
          </cell>
          <cell r="M292" t="str">
            <v>3889a/QĐ-UBND ngày 31/10/2018</v>
          </cell>
          <cell r="N292">
            <v>3500</v>
          </cell>
          <cell r="P292">
            <v>3500</v>
          </cell>
          <cell r="Z292">
            <v>0</v>
          </cell>
          <cell r="AD292">
            <v>2100</v>
          </cell>
          <cell r="AE292">
            <v>2100</v>
          </cell>
          <cell r="AF292">
            <v>1050</v>
          </cell>
          <cell r="AG292">
            <v>50</v>
          </cell>
          <cell r="AI292">
            <v>1050</v>
          </cell>
          <cell r="AJ292">
            <v>1050</v>
          </cell>
          <cell r="AK292">
            <v>1050</v>
          </cell>
          <cell r="AL292">
            <v>2100</v>
          </cell>
          <cell r="AM292">
            <v>1050</v>
          </cell>
          <cell r="AQ292" t="str">
            <v>Kiến Giang</v>
          </cell>
          <cell r="AU292" t="str">
            <v>Trung tâm Y tế huyện Lệ Thuỷ</v>
          </cell>
          <cell r="AV292" t="str">
            <v>Đ/c Giám đốc. Có trong KHtrung hạn</v>
          </cell>
        </row>
        <row r="293">
          <cell r="B293" t="str">
            <v>Trạm Y tế xã Đức Trạch</v>
          </cell>
          <cell r="G293" t="str">
            <v>Bố Trạch</v>
          </cell>
          <cell r="H293">
            <v>2019</v>
          </cell>
          <cell r="J293">
            <v>2021</v>
          </cell>
          <cell r="M293" t="str">
            <v>3347/QĐ-UBND ngày 9/10/2018</v>
          </cell>
          <cell r="N293">
            <v>4000</v>
          </cell>
          <cell r="P293">
            <v>2400</v>
          </cell>
          <cell r="Z293">
            <v>0</v>
          </cell>
          <cell r="AD293">
            <v>1440</v>
          </cell>
          <cell r="AE293">
            <v>1440</v>
          </cell>
          <cell r="AF293">
            <v>720</v>
          </cell>
          <cell r="AG293">
            <v>50</v>
          </cell>
          <cell r="AI293">
            <v>720</v>
          </cell>
          <cell r="AJ293">
            <v>720</v>
          </cell>
          <cell r="AK293">
            <v>720</v>
          </cell>
          <cell r="AL293">
            <v>1440</v>
          </cell>
          <cell r="AM293">
            <v>720</v>
          </cell>
          <cell r="AN293" t="str">
            <v>Bố trí theo PVX đề xuất</v>
          </cell>
          <cell r="AQ293" t="str">
            <v>Đức Trạch</v>
          </cell>
          <cell r="AT293" t="str">
            <v>NTM</v>
          </cell>
          <cell r="AU293" t="str">
            <v>UBND xã Đức Trạch</v>
          </cell>
          <cell r="AV293" t="str">
            <v>889/VPUBND-KTTHngày 26/03/2018</v>
          </cell>
        </row>
        <row r="294">
          <cell r="B294" t="str">
            <v>Trạm y tế xã Quảng Kim</v>
          </cell>
          <cell r="G294" t="str">
            <v>Quảng Trạch</v>
          </cell>
          <cell r="H294">
            <v>2019</v>
          </cell>
          <cell r="J294">
            <v>2021</v>
          </cell>
          <cell r="M294" t="str">
            <v>3885/QĐ-UBND ngày 31/10/2018</v>
          </cell>
          <cell r="N294">
            <v>3000</v>
          </cell>
          <cell r="P294">
            <v>1800</v>
          </cell>
          <cell r="Z294">
            <v>0</v>
          </cell>
          <cell r="AD294">
            <v>1080</v>
          </cell>
          <cell r="AE294">
            <v>1080</v>
          </cell>
          <cell r="AF294">
            <v>540</v>
          </cell>
          <cell r="AG294">
            <v>50</v>
          </cell>
          <cell r="AI294">
            <v>540</v>
          </cell>
          <cell r="AJ294">
            <v>540</v>
          </cell>
          <cell r="AK294">
            <v>540</v>
          </cell>
          <cell r="AL294">
            <v>1080</v>
          </cell>
          <cell r="AM294">
            <v>540</v>
          </cell>
          <cell r="AN294" t="str">
            <v>Bố trí theo PVX đề xuất</v>
          </cell>
          <cell r="AQ294" t="str">
            <v>Quảng Kim</v>
          </cell>
          <cell r="AT294" t="str">
            <v>NTM</v>
          </cell>
          <cell r="AU294" t="str">
            <v>UBND xã Quảng Kim</v>
          </cell>
          <cell r="AV294" t="str">
            <v>Có trong KHtrung hạn</v>
          </cell>
        </row>
        <row r="295">
          <cell r="B295" t="str">
            <v>DANH MỤC P.VX ĐỀ NGHỊ BỔ SUNG</v>
          </cell>
        </row>
        <row r="296">
          <cell r="B296" t="str">
            <v>Dự án có trong KH ĐTC trung hạn (Điều chỉnh)</v>
          </cell>
        </row>
        <row r="297">
          <cell r="B297" t="str">
            <v>Khoa Dược - Bệnh viện Đa khoa huyện Quảng Ninh</v>
          </cell>
          <cell r="G297" t="str">
            <v>Quảng Ninh</v>
          </cell>
          <cell r="H297">
            <v>2020</v>
          </cell>
          <cell r="J297">
            <v>2022</v>
          </cell>
          <cell r="M297" t="str">
            <v>4196/QĐ-UBND ngày 30/10/2019</v>
          </cell>
          <cell r="N297">
            <v>5500</v>
          </cell>
          <cell r="P297">
            <v>4500</v>
          </cell>
          <cell r="AD297">
            <v>1350</v>
          </cell>
          <cell r="AE297">
            <v>1350</v>
          </cell>
          <cell r="AJ297">
            <v>0</v>
          </cell>
          <cell r="AK297">
            <v>0</v>
          </cell>
          <cell r="AL297">
            <v>1350</v>
          </cell>
          <cell r="AM297">
            <v>1350</v>
          </cell>
          <cell r="AU297" t="str">
            <v>Bệnh viện Đa khoa huyện Quảng Ninh</v>
          </cell>
        </row>
        <row r="298">
          <cell r="B298" t="str">
            <v>Dự án không có trong KH ĐTC trung hạn (Bổ sung)</v>
          </cell>
        </row>
        <row r="299">
          <cell r="B299" t="str">
            <v>Trạm Y tế phường Ba Đồn</v>
          </cell>
          <cell r="G299" t="str">
            <v>Ba Đồn</v>
          </cell>
          <cell r="H299">
            <v>2020</v>
          </cell>
          <cell r="J299">
            <v>2022</v>
          </cell>
          <cell r="M299" t="str">
            <v>4141/QĐ-UBND ngày 30/10/2019</v>
          </cell>
          <cell r="N299">
            <v>5000</v>
          </cell>
          <cell r="P299">
            <v>3000</v>
          </cell>
          <cell r="AD299">
            <v>900</v>
          </cell>
          <cell r="AE299">
            <v>900</v>
          </cell>
          <cell r="AJ299">
            <v>0</v>
          </cell>
          <cell r="AK299">
            <v>0</v>
          </cell>
          <cell r="AL299">
            <v>900</v>
          </cell>
          <cell r="AM299">
            <v>900</v>
          </cell>
          <cell r="AU299" t="str">
            <v>UBND phường Ba Đồn</v>
          </cell>
        </row>
        <row r="300">
          <cell r="B300" t="str">
            <v>Trạm Y tế xã Trung Trạch</v>
          </cell>
          <cell r="G300" t="str">
            <v>Bố Trạch</v>
          </cell>
          <cell r="H300">
            <v>2020</v>
          </cell>
          <cell r="J300">
            <v>2022</v>
          </cell>
          <cell r="M300" t="str">
            <v>4201/QĐ-UBND ngày 30/10/2019</v>
          </cell>
          <cell r="N300">
            <v>5500</v>
          </cell>
          <cell r="P300">
            <v>3300</v>
          </cell>
          <cell r="AD300">
            <v>990</v>
          </cell>
          <cell r="AE300">
            <v>990</v>
          </cell>
          <cell r="AJ300">
            <v>0</v>
          </cell>
          <cell r="AK300">
            <v>0</v>
          </cell>
          <cell r="AL300">
            <v>990</v>
          </cell>
          <cell r="AM300">
            <v>990</v>
          </cell>
          <cell r="AU300" t="str">
            <v>UBND xã Trung Trạch</v>
          </cell>
        </row>
        <row r="301">
          <cell r="B301" t="str">
            <v>Xây dựng Trạm y tế 6 phòng 2 tầng xã Quảng Liên</v>
          </cell>
          <cell r="G301" t="str">
            <v>Quảng Trạch</v>
          </cell>
          <cell r="H301">
            <v>2020</v>
          </cell>
          <cell r="J301">
            <v>2022</v>
          </cell>
          <cell r="N301">
            <v>3000</v>
          </cell>
          <cell r="P301">
            <v>1800</v>
          </cell>
          <cell r="AD301">
            <v>540</v>
          </cell>
          <cell r="AE301">
            <v>540</v>
          </cell>
          <cell r="AJ301">
            <v>0</v>
          </cell>
          <cell r="AK301">
            <v>0</v>
          </cell>
          <cell r="AL301">
            <v>540</v>
          </cell>
          <cell r="AM301">
            <v>540</v>
          </cell>
          <cell r="AU301" t="str">
            <v>UBND xã Quảng Liên</v>
          </cell>
        </row>
        <row r="302">
          <cell r="B302" t="str">
            <v>Trạm Y tế xã Đồng Trạch</v>
          </cell>
          <cell r="G302" t="str">
            <v>Bố Trạch</v>
          </cell>
          <cell r="H302">
            <v>2020</v>
          </cell>
          <cell r="J302">
            <v>2022</v>
          </cell>
          <cell r="M302" t="str">
            <v>4199/QĐ-UBND ngày 30/10/2019</v>
          </cell>
          <cell r="N302">
            <v>5500</v>
          </cell>
          <cell r="P302">
            <v>3300</v>
          </cell>
          <cell r="AD302">
            <v>990</v>
          </cell>
          <cell r="AE302">
            <v>990</v>
          </cell>
          <cell r="AJ302">
            <v>0</v>
          </cell>
          <cell r="AK302">
            <v>0</v>
          </cell>
          <cell r="AL302">
            <v>990</v>
          </cell>
          <cell r="AM302">
            <v>990</v>
          </cell>
          <cell r="AU302" t="str">
            <v>UBND xã Đồng Trạch</v>
          </cell>
        </row>
        <row r="303">
          <cell r="B303" t="str">
            <v>Trung tâm y tế huyện Quảng Trạch (GĐ2)</v>
          </cell>
          <cell r="G303" t="str">
            <v>Quảng Trạch</v>
          </cell>
          <cell r="H303">
            <v>2020</v>
          </cell>
          <cell r="J303">
            <v>2022</v>
          </cell>
          <cell r="N303">
            <v>8500</v>
          </cell>
          <cell r="P303">
            <v>5000</v>
          </cell>
          <cell r="AD303">
            <v>1500</v>
          </cell>
          <cell r="AE303">
            <v>1500</v>
          </cell>
          <cell r="AJ303">
            <v>0</v>
          </cell>
          <cell r="AK303">
            <v>0</v>
          </cell>
          <cell r="AL303">
            <v>1500</v>
          </cell>
          <cell r="AM303">
            <v>1500</v>
          </cell>
          <cell r="AU303" t="str">
            <v>Trung tâm y tế huyện Quảng Trạch</v>
          </cell>
        </row>
        <row r="304">
          <cell r="B304" t="str">
            <v>Nhà điều trị và hạ tầng kỹ thuật bệnh viện đa khoa huyện Lệ Thủy</v>
          </cell>
          <cell r="G304" t="str">
            <v>Lệ Thủy</v>
          </cell>
          <cell r="H304">
            <v>2020</v>
          </cell>
          <cell r="J304">
            <v>2022</v>
          </cell>
          <cell r="M304" t="str">
            <v>4190/QĐ-UBND ngày 30/10/2019</v>
          </cell>
          <cell r="N304">
            <v>11000</v>
          </cell>
          <cell r="P304">
            <v>6600</v>
          </cell>
          <cell r="AD304">
            <v>1980</v>
          </cell>
          <cell r="AE304">
            <v>1980</v>
          </cell>
          <cell r="AJ304">
            <v>0</v>
          </cell>
          <cell r="AK304">
            <v>0</v>
          </cell>
          <cell r="AL304">
            <v>1980</v>
          </cell>
          <cell r="AM304">
            <v>1980</v>
          </cell>
          <cell r="AU304" t="str">
            <v>Bệnh viện Đa khoa huyện Lệ Thủy</v>
          </cell>
        </row>
        <row r="305">
          <cell r="Z305">
            <v>0</v>
          </cell>
          <cell r="AN305" t="str">
            <v>Trạm y tế xã Quảng Lộc bỏ danh mục</v>
          </cell>
        </row>
        <row r="306">
          <cell r="B306" t="str">
            <v>Hạ tầng CK Cha Lo</v>
          </cell>
          <cell r="N306">
            <v>515677</v>
          </cell>
          <cell r="O306">
            <v>0</v>
          </cell>
          <cell r="P306">
            <v>144826</v>
          </cell>
          <cell r="Q306">
            <v>169488</v>
          </cell>
          <cell r="R306">
            <v>0</v>
          </cell>
          <cell r="S306">
            <v>24737</v>
          </cell>
          <cell r="T306">
            <v>104854</v>
          </cell>
          <cell r="U306">
            <v>80500</v>
          </cell>
          <cell r="V306">
            <v>20000</v>
          </cell>
          <cell r="W306">
            <v>20000</v>
          </cell>
          <cell r="Z306">
            <v>20000</v>
          </cell>
          <cell r="AA306">
            <v>189488</v>
          </cell>
          <cell r="AB306">
            <v>20000</v>
          </cell>
          <cell r="AC306">
            <v>44737</v>
          </cell>
          <cell r="AD306">
            <v>104854</v>
          </cell>
          <cell r="AE306">
            <v>60500</v>
          </cell>
        </row>
        <row r="307">
          <cell r="B307" t="str">
            <v>Hạ tầng khu phi thuế quan và các điểm dịch vụ khu kinh tế cửa khẩu Cha Lo</v>
          </cell>
          <cell r="E307" t="str">
            <v>HTCC</v>
          </cell>
          <cell r="F307" t="str">
            <v>4Chuyển tiếp</v>
          </cell>
          <cell r="G307" t="str">
            <v>Minh Hóa</v>
          </cell>
          <cell r="H307">
            <v>2015</v>
          </cell>
          <cell r="I307">
            <v>2015</v>
          </cell>
          <cell r="J307">
            <v>2021</v>
          </cell>
          <cell r="K307" t="str">
            <v>chưa</v>
          </cell>
          <cell r="M307" t="str">
            <v>3064/QĐ-UBND ngày 29/10/2014; 4885/QĐ-UBND ngày 29/12/2017; 3658/QĐ-UBND ngày 12/11/2021</v>
          </cell>
          <cell r="N307">
            <v>275945</v>
          </cell>
          <cell r="O307">
            <v>0</v>
          </cell>
          <cell r="P307">
            <v>60051</v>
          </cell>
          <cell r="Q307">
            <v>104943</v>
          </cell>
          <cell r="S307">
            <v>4750</v>
          </cell>
          <cell r="T307">
            <v>61034</v>
          </cell>
          <cell r="U307">
            <v>56284</v>
          </cell>
          <cell r="V307">
            <v>7500</v>
          </cell>
          <cell r="W307">
            <v>7500</v>
          </cell>
          <cell r="X307">
            <v>0</v>
          </cell>
          <cell r="Z307">
            <v>7500</v>
          </cell>
          <cell r="AA307">
            <v>112443</v>
          </cell>
          <cell r="AB307">
            <v>7500</v>
          </cell>
          <cell r="AC307">
            <v>12250</v>
          </cell>
          <cell r="AD307">
            <v>61034</v>
          </cell>
          <cell r="AE307">
            <v>48784</v>
          </cell>
          <cell r="AF307">
            <v>10000</v>
          </cell>
          <cell r="AG307">
            <v>20.498524106264348</v>
          </cell>
          <cell r="AH307">
            <v>583</v>
          </cell>
          <cell r="AI307">
            <v>10583</v>
          </cell>
          <cell r="AJ307">
            <v>123026</v>
          </cell>
          <cell r="AK307">
            <v>22833</v>
          </cell>
          <cell r="AL307">
            <v>61034</v>
          </cell>
          <cell r="AM307">
            <v>38201</v>
          </cell>
          <cell r="AQ307" t="str">
            <v>KKT Cừa khẩu Cha Lo</v>
          </cell>
          <cell r="AR307" t="str">
            <v>Khác</v>
          </cell>
          <cell r="AU307" t="str">
            <v>BQL Khu Kinh tế</v>
          </cell>
        </row>
        <row r="308">
          <cell r="B308" t="str">
            <v>Nhà liên ngành và Quốc môn KKT cửa khẩu Quốc tế Cha Lo (giai đoạn 2)</v>
          </cell>
          <cell r="E308" t="str">
            <v>HTCC</v>
          </cell>
          <cell r="F308" t="str">
            <v>4Chuyển tiếp</v>
          </cell>
          <cell r="G308" t="str">
            <v>Minh Hóa</v>
          </cell>
          <cell r="H308">
            <v>2016</v>
          </cell>
          <cell r="I308">
            <v>2016</v>
          </cell>
          <cell r="J308">
            <v>2018</v>
          </cell>
          <cell r="K308" t="str">
            <v xml:space="preserve">chưa </v>
          </cell>
          <cell r="M308" t="str">
            <v>1515/QĐ-UBND ngày 01/7/2013</v>
          </cell>
          <cell r="N308">
            <v>167137</v>
          </cell>
          <cell r="O308">
            <v>0</v>
          </cell>
          <cell r="P308">
            <v>66855</v>
          </cell>
          <cell r="Q308">
            <v>45084</v>
          </cell>
          <cell r="S308">
            <v>10000</v>
          </cell>
          <cell r="T308">
            <v>25900</v>
          </cell>
          <cell r="U308">
            <v>15900</v>
          </cell>
          <cell r="V308">
            <v>4184</v>
          </cell>
          <cell r="W308">
            <v>4184</v>
          </cell>
          <cell r="X308">
            <v>0</v>
          </cell>
          <cell r="Z308">
            <v>4184</v>
          </cell>
          <cell r="AA308">
            <v>49268</v>
          </cell>
          <cell r="AB308">
            <v>4184</v>
          </cell>
          <cell r="AC308">
            <v>14184</v>
          </cell>
          <cell r="AD308">
            <v>25900</v>
          </cell>
          <cell r="AE308">
            <v>11716</v>
          </cell>
          <cell r="AF308">
            <v>11716</v>
          </cell>
          <cell r="AG308">
            <v>100</v>
          </cell>
          <cell r="AH308">
            <v>-583</v>
          </cell>
          <cell r="AI308">
            <v>11133</v>
          </cell>
          <cell r="AJ308">
            <v>60401</v>
          </cell>
          <cell r="AK308">
            <v>25317</v>
          </cell>
          <cell r="AL308">
            <v>25900</v>
          </cell>
          <cell r="AM308">
            <v>0</v>
          </cell>
          <cell r="AQ308" t="str">
            <v>KKT Cừa khẩu Cha Lo</v>
          </cell>
          <cell r="AR308" t="str">
            <v>Khác</v>
          </cell>
          <cell r="AU308" t="str">
            <v>BQL Khu Kinh tế</v>
          </cell>
        </row>
        <row r="309">
          <cell r="B309" t="str">
            <v>Hạ tầng kỹ thuật Khu trung tâm cửa khẩu Quốc tế Cha Lo (giai đoạn 2)</v>
          </cell>
          <cell r="E309" t="str">
            <v>HTCC</v>
          </cell>
          <cell r="F309" t="str">
            <v>4Chuyển tiếp</v>
          </cell>
          <cell r="G309" t="str">
            <v>Minh Hóa</v>
          </cell>
          <cell r="H309">
            <v>2016</v>
          </cell>
          <cell r="I309">
            <v>2016</v>
          </cell>
          <cell r="J309">
            <v>2018</v>
          </cell>
          <cell r="K309" t="str">
            <v>chưa</v>
          </cell>
          <cell r="M309" t="str">
            <v>2564/QĐ-CT ngày 22/10/2012</v>
          </cell>
          <cell r="N309">
            <v>72595</v>
          </cell>
          <cell r="O309">
            <v>0</v>
          </cell>
          <cell r="P309">
            <v>17920</v>
          </cell>
          <cell r="Q309">
            <v>19461</v>
          </cell>
          <cell r="S309">
            <v>9987</v>
          </cell>
          <cell r="T309">
            <v>17920</v>
          </cell>
          <cell r="U309">
            <v>8316</v>
          </cell>
          <cell r="V309">
            <v>8316</v>
          </cell>
          <cell r="W309">
            <v>8316</v>
          </cell>
          <cell r="X309">
            <v>0</v>
          </cell>
          <cell r="Z309">
            <v>8316</v>
          </cell>
          <cell r="AA309">
            <v>27777</v>
          </cell>
          <cell r="AB309">
            <v>8316</v>
          </cell>
          <cell r="AC309">
            <v>18303</v>
          </cell>
          <cell r="AD309">
            <v>17920</v>
          </cell>
          <cell r="AE309">
            <v>0</v>
          </cell>
          <cell r="AU309" t="str">
            <v>BQL Khu Kinh tế</v>
          </cell>
        </row>
        <row r="310">
          <cell r="B310" t="str">
            <v>Đầu tư Phong Nha</v>
          </cell>
          <cell r="N310">
            <v>27144</v>
          </cell>
          <cell r="O310">
            <v>0</v>
          </cell>
          <cell r="P310">
            <v>27144</v>
          </cell>
          <cell r="Q310">
            <v>2735</v>
          </cell>
          <cell r="R310">
            <v>0</v>
          </cell>
          <cell r="S310">
            <v>2735</v>
          </cell>
          <cell r="T310">
            <v>24975</v>
          </cell>
          <cell r="U310">
            <v>22500</v>
          </cell>
          <cell r="V310">
            <v>7636</v>
          </cell>
          <cell r="W310">
            <v>7635.8</v>
          </cell>
          <cell r="Y310">
            <v>0</v>
          </cell>
          <cell r="Z310">
            <v>7636</v>
          </cell>
          <cell r="AA310">
            <v>10371</v>
          </cell>
          <cell r="AB310">
            <v>7636</v>
          </cell>
          <cell r="AC310">
            <v>10371</v>
          </cell>
          <cell r="AD310">
            <v>24975</v>
          </cell>
          <cell r="AE310">
            <v>14744</v>
          </cell>
        </row>
        <row r="311">
          <cell r="B311" t="str">
            <v>Dự án chuyển tiếp</v>
          </cell>
          <cell r="Z311">
            <v>0</v>
          </cell>
        </row>
        <row r="312">
          <cell r="B312" t="str">
            <v>Trạm kiểm lâm Trộ Mợng</v>
          </cell>
          <cell r="F312" t="str">
            <v>5KCM</v>
          </cell>
          <cell r="G312" t="str">
            <v>Bố Trạch</v>
          </cell>
          <cell r="H312">
            <v>2017</v>
          </cell>
          <cell r="J312" t="str">
            <v>2019</v>
          </cell>
          <cell r="M312" t="str">
            <v>3525/QĐ-UBND ngày 31/10/2016</v>
          </cell>
          <cell r="N312">
            <v>7671</v>
          </cell>
          <cell r="P312">
            <v>7671</v>
          </cell>
          <cell r="Q312">
            <v>2615</v>
          </cell>
          <cell r="S312">
            <v>2615</v>
          </cell>
          <cell r="T312">
            <v>6904</v>
          </cell>
          <cell r="U312">
            <v>4429</v>
          </cell>
          <cell r="V312">
            <v>2215</v>
          </cell>
          <cell r="W312">
            <v>2214.5</v>
          </cell>
          <cell r="X312">
            <v>50</v>
          </cell>
          <cell r="Z312">
            <v>2215</v>
          </cell>
          <cell r="AA312">
            <v>4830</v>
          </cell>
          <cell r="AB312">
            <v>2215</v>
          </cell>
          <cell r="AC312">
            <v>4830</v>
          </cell>
          <cell r="AD312">
            <v>6904</v>
          </cell>
          <cell r="AE312">
            <v>2214</v>
          </cell>
          <cell r="AF312">
            <v>2214</v>
          </cell>
          <cell r="AG312">
            <v>100</v>
          </cell>
          <cell r="AI312">
            <v>2214</v>
          </cell>
          <cell r="AJ312">
            <v>7044</v>
          </cell>
          <cell r="AK312">
            <v>7044</v>
          </cell>
          <cell r="AL312">
            <v>6904</v>
          </cell>
          <cell r="AM312">
            <v>0</v>
          </cell>
          <cell r="AR312" t="str">
            <v>Khác</v>
          </cell>
          <cell r="AU312" t="str">
            <v>Ban quản lý VQG Phong Nha - Kẻ Bàng</v>
          </cell>
        </row>
        <row r="313">
          <cell r="B313" t="str">
            <v>Dự án khởi công mới năm 2018</v>
          </cell>
          <cell r="W313">
            <v>0</v>
          </cell>
          <cell r="X313">
            <v>0</v>
          </cell>
          <cell r="Z313">
            <v>0</v>
          </cell>
          <cell r="AA313">
            <v>0</v>
          </cell>
          <cell r="AB313">
            <v>0</v>
          </cell>
          <cell r="AC313">
            <v>0</v>
          </cell>
          <cell r="AD313">
            <v>0</v>
          </cell>
          <cell r="AE313">
            <v>0</v>
          </cell>
        </row>
        <row r="314">
          <cell r="B314" t="str">
            <v xml:space="preserve">Khu cứu hộ động vật, thực vật hoang dã và mở rộng vườn thực vật </v>
          </cell>
          <cell r="F314" t="str">
            <v>5KCM</v>
          </cell>
          <cell r="G314" t="str">
            <v>Bố Trạch</v>
          </cell>
          <cell r="H314">
            <v>2018</v>
          </cell>
          <cell r="J314" t="str">
            <v>2020</v>
          </cell>
          <cell r="M314" t="str">
            <v>2856/QĐ-UBND ngày 28/8/2018</v>
          </cell>
          <cell r="N314">
            <v>8480</v>
          </cell>
          <cell r="P314">
            <v>8480</v>
          </cell>
          <cell r="Q314">
            <v>60</v>
          </cell>
          <cell r="S314">
            <v>60</v>
          </cell>
          <cell r="T314">
            <v>8171</v>
          </cell>
          <cell r="U314">
            <v>8171</v>
          </cell>
          <cell r="V314">
            <v>2451</v>
          </cell>
          <cell r="W314">
            <v>2451.3000000000002</v>
          </cell>
          <cell r="X314">
            <v>30</v>
          </cell>
          <cell r="Z314">
            <v>2451</v>
          </cell>
          <cell r="AA314">
            <v>2511</v>
          </cell>
          <cell r="AB314">
            <v>2451</v>
          </cell>
          <cell r="AC314">
            <v>2511</v>
          </cell>
          <cell r="AD314">
            <v>8171</v>
          </cell>
          <cell r="AE314">
            <v>5660</v>
          </cell>
          <cell r="AF314">
            <v>1716</v>
          </cell>
          <cell r="AG314">
            <v>30.318021201413426</v>
          </cell>
          <cell r="AI314">
            <v>1716</v>
          </cell>
          <cell r="AJ314">
            <v>4227</v>
          </cell>
          <cell r="AK314">
            <v>4227</v>
          </cell>
          <cell r="AL314">
            <v>8171</v>
          </cell>
          <cell r="AM314">
            <v>3944</v>
          </cell>
          <cell r="AQ314" t="str">
            <v>Sơn Trạch</v>
          </cell>
          <cell r="AR314" t="str">
            <v>Khác</v>
          </cell>
          <cell r="AU314" t="str">
            <v>Ban quản lý VQG Phong Nha - Kẻ Bàng</v>
          </cell>
        </row>
        <row r="315">
          <cell r="B315" t="str">
            <v xml:space="preserve">Hệ thống sàn đạo và điện chiếu sáng động Phong Nha </v>
          </cell>
          <cell r="F315" t="str">
            <v>5KCM</v>
          </cell>
          <cell r="G315" t="str">
            <v>Bố Trạch</v>
          </cell>
          <cell r="H315">
            <v>2018</v>
          </cell>
          <cell r="J315" t="str">
            <v>2020</v>
          </cell>
          <cell r="M315" t="str">
            <v>4742/QĐ-UBND ngày 31/12/2018</v>
          </cell>
          <cell r="N315">
            <v>10993</v>
          </cell>
          <cell r="P315">
            <v>10993</v>
          </cell>
          <cell r="Q315">
            <v>60</v>
          </cell>
          <cell r="S315">
            <v>60</v>
          </cell>
          <cell r="T315">
            <v>9900</v>
          </cell>
          <cell r="U315">
            <v>9900</v>
          </cell>
          <cell r="V315">
            <v>2970</v>
          </cell>
          <cell r="W315">
            <v>2970</v>
          </cell>
          <cell r="X315">
            <v>30</v>
          </cell>
          <cell r="Z315">
            <v>2970</v>
          </cell>
          <cell r="AA315">
            <v>3030</v>
          </cell>
          <cell r="AB315">
            <v>2970</v>
          </cell>
          <cell r="AC315">
            <v>3030</v>
          </cell>
          <cell r="AD315">
            <v>9900</v>
          </cell>
          <cell r="AE315">
            <v>6870</v>
          </cell>
          <cell r="AI315">
            <v>0</v>
          </cell>
          <cell r="AJ315">
            <v>3030</v>
          </cell>
          <cell r="AK315">
            <v>3030</v>
          </cell>
          <cell r="AL315">
            <v>9900</v>
          </cell>
          <cell r="AM315">
            <v>6870</v>
          </cell>
          <cell r="AQ315" t="str">
            <v>Sơn Trạch</v>
          </cell>
          <cell r="AR315" t="str">
            <v>Khác</v>
          </cell>
          <cell r="AU315" t="str">
            <v>Ban quản lý VQG Phong Nha - Kẻ Bàng</v>
          </cell>
        </row>
        <row r="316">
          <cell r="B316" t="str">
            <v>Nợ XDCB</v>
          </cell>
          <cell r="N316">
            <v>1023225</v>
          </cell>
          <cell r="O316">
            <v>88130</v>
          </cell>
          <cell r="P316">
            <v>332661.2</v>
          </cell>
          <cell r="Q316">
            <v>677942</v>
          </cell>
          <cell r="R316">
            <v>96973</v>
          </cell>
          <cell r="S316">
            <v>251600</v>
          </cell>
          <cell r="T316">
            <v>100988</v>
          </cell>
          <cell r="U316">
            <v>48912</v>
          </cell>
          <cell r="V316">
            <v>18478</v>
          </cell>
          <cell r="W316">
            <v>18477.550000000156</v>
          </cell>
          <cell r="Y316">
            <v>19896</v>
          </cell>
          <cell r="Z316">
            <v>38374</v>
          </cell>
          <cell r="AA316">
            <v>716316</v>
          </cell>
          <cell r="AB316">
            <v>135347</v>
          </cell>
          <cell r="AC316">
            <v>289974</v>
          </cell>
          <cell r="AD316">
            <v>100988</v>
          </cell>
          <cell r="AE316">
            <v>10538</v>
          </cell>
          <cell r="AN316">
            <v>31994</v>
          </cell>
          <cell r="AO316">
            <v>-13516.449999999844</v>
          </cell>
        </row>
        <row r="317">
          <cell r="B317" t="str">
            <v>Đường nối từ đường Nguyễn Hữu Cảnh - đường Nguyễn Văn Cừ  (đoạn từ Sở Tài chính - đường Nguyễn Văn Cừ), TP. Đồng Hới</v>
          </cell>
          <cell r="C317" t="str">
            <v>2704/QĐ-UBND ngày 07/9/2016</v>
          </cell>
          <cell r="D317">
            <v>50388</v>
          </cell>
          <cell r="E317" t="str">
            <v>GTVT</v>
          </cell>
          <cell r="F317" t="str">
            <v>2Nợ XDCB</v>
          </cell>
          <cell r="G317" t="str">
            <v>Đồng Hới</v>
          </cell>
          <cell r="H317">
            <v>2010</v>
          </cell>
          <cell r="I317" t="str">
            <v>5/2011</v>
          </cell>
          <cell r="J317">
            <v>2016</v>
          </cell>
          <cell r="K317" t="str">
            <v>5/2016</v>
          </cell>
          <cell r="M317" t="str">
            <v>2757/QĐ-UBND ngày 27/10/2010; 46/QĐ-UBND ngày 10/01/2014</v>
          </cell>
          <cell r="N317">
            <v>52941</v>
          </cell>
          <cell r="O317">
            <v>0</v>
          </cell>
          <cell r="P317">
            <v>52941</v>
          </cell>
          <cell r="Q317">
            <v>43616</v>
          </cell>
          <cell r="R317">
            <v>0</v>
          </cell>
          <cell r="S317">
            <v>43616</v>
          </cell>
          <cell r="T317">
            <v>9348</v>
          </cell>
          <cell r="U317">
            <v>4272</v>
          </cell>
          <cell r="V317">
            <v>582</v>
          </cell>
          <cell r="W317">
            <v>581.59999999999991</v>
          </cell>
          <cell r="X317">
            <v>30</v>
          </cell>
          <cell r="Y317">
            <v>3690</v>
          </cell>
          <cell r="Z317">
            <v>4272</v>
          </cell>
          <cell r="AA317">
            <v>47888</v>
          </cell>
          <cell r="AB317">
            <v>4272</v>
          </cell>
          <cell r="AC317">
            <v>47888</v>
          </cell>
          <cell r="AD317">
            <v>9348</v>
          </cell>
          <cell r="AE317">
            <v>0</v>
          </cell>
        </row>
        <row r="318">
          <cell r="B318" t="str">
            <v>Trụ sở Chi cục Kiểm lâm</v>
          </cell>
          <cell r="C318" t="str">
            <v>QĐ QT số 3500/QĐ-UBND ngày 03/12/2014)</v>
          </cell>
          <cell r="D318">
            <v>15789.357</v>
          </cell>
          <cell r="E318" t="str">
            <v>NN-TL</v>
          </cell>
          <cell r="F318" t="str">
            <v>2Nợ XDCB</v>
          </cell>
          <cell r="G318" t="str">
            <v>Đồng Hới</v>
          </cell>
          <cell r="H318">
            <v>2010</v>
          </cell>
          <cell r="I318">
            <v>2010</v>
          </cell>
          <cell r="J318">
            <v>2012</v>
          </cell>
          <cell r="K318">
            <v>2012</v>
          </cell>
          <cell r="M318" t="str">
            <v>949/QĐ-UBND ngày 4/5/2010</v>
          </cell>
          <cell r="N318">
            <v>15990</v>
          </cell>
          <cell r="O318">
            <v>0</v>
          </cell>
          <cell r="P318">
            <v>15990</v>
          </cell>
          <cell r="Q318">
            <v>15599</v>
          </cell>
          <cell r="R318">
            <v>0</v>
          </cell>
          <cell r="S318">
            <v>15599</v>
          </cell>
          <cell r="T318">
            <v>2890</v>
          </cell>
          <cell r="U318">
            <v>190</v>
          </cell>
          <cell r="V318">
            <v>190</v>
          </cell>
          <cell r="W318">
            <v>190</v>
          </cell>
          <cell r="X318">
            <v>100</v>
          </cell>
          <cell r="Z318">
            <v>190</v>
          </cell>
          <cell r="AA318">
            <v>15789</v>
          </cell>
          <cell r="AB318">
            <v>190</v>
          </cell>
          <cell r="AC318">
            <v>15789</v>
          </cell>
          <cell r="AD318">
            <v>2890</v>
          </cell>
          <cell r="AE318">
            <v>0</v>
          </cell>
        </row>
        <row r="319">
          <cell r="B319" t="str">
            <v>Nâng cấp hồ Hói Chánh</v>
          </cell>
          <cell r="C319" t="str">
            <v>NT đưa vào sử dụng</v>
          </cell>
          <cell r="E319" t="str">
            <v>NN-TL</v>
          </cell>
          <cell r="F319" t="str">
            <v>2Nợ XDCB</v>
          </cell>
          <cell r="G319" t="str">
            <v>Tuyên Hóa</v>
          </cell>
          <cell r="H319">
            <v>2010</v>
          </cell>
          <cell r="I319">
            <v>2011</v>
          </cell>
          <cell r="J319">
            <v>2013</v>
          </cell>
          <cell r="K319">
            <v>2014</v>
          </cell>
          <cell r="M319" t="str">
            <v>2392/QĐ-UBND ngày 17/9/2010; 2792/QĐ-UBND ngày 07/11/2013</v>
          </cell>
          <cell r="N319">
            <v>8753</v>
          </cell>
          <cell r="O319">
            <v>0</v>
          </cell>
          <cell r="P319">
            <v>8753</v>
          </cell>
          <cell r="Q319">
            <v>5840</v>
          </cell>
          <cell r="R319">
            <v>0</v>
          </cell>
          <cell r="S319">
            <v>5840</v>
          </cell>
          <cell r="T319">
            <v>2770</v>
          </cell>
          <cell r="U319">
            <v>209</v>
          </cell>
          <cell r="V319">
            <v>209</v>
          </cell>
          <cell r="W319">
            <v>209</v>
          </cell>
          <cell r="X319">
            <v>100</v>
          </cell>
          <cell r="Z319">
            <v>209</v>
          </cell>
          <cell r="AA319">
            <v>6049</v>
          </cell>
          <cell r="AB319">
            <v>209</v>
          </cell>
          <cell r="AC319">
            <v>6049</v>
          </cell>
          <cell r="AD319">
            <v>2770</v>
          </cell>
          <cell r="AE319">
            <v>0</v>
          </cell>
          <cell r="AN319" t="str">
            <v>KH ĐTC 2018-2020 còn 500 tr nhưng sau khi quyết toán chỉ thiếu 209trđ</v>
          </cell>
        </row>
        <row r="320">
          <cell r="B320" t="str">
            <v>Sửa chữa, nâng cấp đập Đồng Ran, Bắc Trạch</v>
          </cell>
          <cell r="C320" t="str">
            <v>QĐ QT số 1653/QĐ-UBND ngày 25/6/2014</v>
          </cell>
          <cell r="D320">
            <v>32737.117999999999</v>
          </cell>
          <cell r="E320" t="str">
            <v>NN-TL</v>
          </cell>
          <cell r="F320" t="str">
            <v>2Nợ XDCB</v>
          </cell>
          <cell r="G320" t="str">
            <v>Bố Trạch</v>
          </cell>
          <cell r="H320">
            <v>2012</v>
          </cell>
          <cell r="I320" t="str">
            <v>5/2012</v>
          </cell>
          <cell r="J320">
            <v>2013</v>
          </cell>
          <cell r="K320" t="str">
            <v>4/2013</v>
          </cell>
          <cell r="M320" t="str">
            <v>1850/QĐ-UBND ngày 3/8/2011</v>
          </cell>
          <cell r="N320">
            <v>38908</v>
          </cell>
          <cell r="O320">
            <v>0</v>
          </cell>
          <cell r="P320">
            <v>3280</v>
          </cell>
          <cell r="Q320">
            <v>32338</v>
          </cell>
          <cell r="R320">
            <v>0</v>
          </cell>
          <cell r="S320">
            <v>2938</v>
          </cell>
          <cell r="T320">
            <v>2995</v>
          </cell>
          <cell r="U320">
            <v>537</v>
          </cell>
          <cell r="V320">
            <v>537</v>
          </cell>
          <cell r="W320">
            <v>537</v>
          </cell>
          <cell r="X320">
            <v>100</v>
          </cell>
          <cell r="Z320">
            <v>537</v>
          </cell>
          <cell r="AA320">
            <v>32875</v>
          </cell>
          <cell r="AB320">
            <v>537</v>
          </cell>
          <cell r="AC320">
            <v>3475</v>
          </cell>
          <cell r="AD320">
            <v>2995</v>
          </cell>
          <cell r="AE320">
            <v>0</v>
          </cell>
        </row>
        <row r="321">
          <cell r="B321" t="str">
            <v>Đường ngập lụt Trung Trạch - Hoàn Lão - Hoàn Trạch, huyện Bố Trạch</v>
          </cell>
          <cell r="C321" t="str">
            <v xml:space="preserve"> QĐ số 2108/QĐ-UBND ngày 14/7/2016</v>
          </cell>
          <cell r="D321">
            <v>6013</v>
          </cell>
          <cell r="E321" t="str">
            <v>GTVT</v>
          </cell>
          <cell r="F321" t="str">
            <v>2Nợ XDCB</v>
          </cell>
          <cell r="G321" t="str">
            <v>Bố Trạch</v>
          </cell>
          <cell r="H321">
            <v>2011</v>
          </cell>
          <cell r="J321">
            <v>2015</v>
          </cell>
          <cell r="M321" t="str">
            <v>156/QĐ-UBND ngày 25/01/2010;1440/QĐ-UBND ngày 21/6/2011</v>
          </cell>
          <cell r="N321">
            <v>19577</v>
          </cell>
          <cell r="O321">
            <v>0</v>
          </cell>
          <cell r="P321">
            <v>4013</v>
          </cell>
          <cell r="Q321">
            <v>5700</v>
          </cell>
          <cell r="R321">
            <v>0</v>
          </cell>
          <cell r="S321">
            <v>3700</v>
          </cell>
          <cell r="T321">
            <v>3513</v>
          </cell>
          <cell r="U321">
            <v>1413</v>
          </cell>
          <cell r="V321">
            <v>1413</v>
          </cell>
          <cell r="W321">
            <v>1413</v>
          </cell>
          <cell r="X321">
            <v>100</v>
          </cell>
          <cell r="Z321">
            <v>1413</v>
          </cell>
          <cell r="AA321">
            <v>7113</v>
          </cell>
          <cell r="AB321">
            <v>1413</v>
          </cell>
          <cell r="AC321">
            <v>5113</v>
          </cell>
          <cell r="AD321">
            <v>3513</v>
          </cell>
          <cell r="AE321">
            <v>0</v>
          </cell>
          <cell r="AN321" t="str">
            <v>Cập nhật lại số vốn bố trí</v>
          </cell>
        </row>
        <row r="322">
          <cell r="B322" t="str">
            <v>Trục đường chính Bắc-Nam rộng 60m, xã Bảo Ninh, TP. Đồng Hới (giai đoạn 1)</v>
          </cell>
          <cell r="E322" t="str">
            <v>GTVT</v>
          </cell>
          <cell r="F322" t="str">
            <v>2Nợ XDCB</v>
          </cell>
          <cell r="G322" t="str">
            <v>Đồng Hới</v>
          </cell>
          <cell r="H322">
            <v>2010</v>
          </cell>
          <cell r="J322">
            <v>2014</v>
          </cell>
          <cell r="M322" t="str">
            <v>2705/QĐ-UBND ngày 25/9/2009; 2622/QĐ-UBND ngày 25/10/2013</v>
          </cell>
          <cell r="N322">
            <v>175084</v>
          </cell>
          <cell r="O322">
            <v>0</v>
          </cell>
          <cell r="P322">
            <v>113063</v>
          </cell>
          <cell r="Q322">
            <v>166695</v>
          </cell>
          <cell r="R322">
            <v>0</v>
          </cell>
          <cell r="S322">
            <v>103954</v>
          </cell>
          <cell r="T322">
            <v>2121</v>
          </cell>
          <cell r="U322">
            <v>1121</v>
          </cell>
          <cell r="V322">
            <v>1121</v>
          </cell>
          <cell r="W322">
            <v>1121</v>
          </cell>
          <cell r="X322">
            <v>100</v>
          </cell>
          <cell r="Z322">
            <v>1121</v>
          </cell>
          <cell r="AA322">
            <v>167816</v>
          </cell>
          <cell r="AB322">
            <v>1121</v>
          </cell>
          <cell r="AC322">
            <v>105075</v>
          </cell>
          <cell r="AD322">
            <v>2121</v>
          </cell>
          <cell r="AE322">
            <v>0</v>
          </cell>
          <cell r="AN322" t="str">
            <v>Cập nhật lại số vốn bố trí</v>
          </cell>
        </row>
        <row r="323">
          <cell r="B323" t="str">
            <v>Sửa chữa, nâng cấp đường vào xã Hồng Thủy</v>
          </cell>
          <cell r="E323" t="str">
            <v>GTVT</v>
          </cell>
          <cell r="F323" t="str">
            <v>2Nợ XDCB</v>
          </cell>
          <cell r="G323" t="str">
            <v>Lệ Thủy</v>
          </cell>
          <cell r="H323">
            <v>2011</v>
          </cell>
          <cell r="J323">
            <v>2012</v>
          </cell>
          <cell r="M323" t="str">
            <v xml:space="preserve"> 1661/QĐ-UBND ngày 14/7/2011; 3531/QĐ-UBND ngày 30/12/2011</v>
          </cell>
          <cell r="N323">
            <v>18047</v>
          </cell>
          <cell r="O323">
            <v>0</v>
          </cell>
          <cell r="P323">
            <v>3980</v>
          </cell>
          <cell r="Q323">
            <v>17000</v>
          </cell>
          <cell r="R323">
            <v>0</v>
          </cell>
          <cell r="S323">
            <v>2000</v>
          </cell>
          <cell r="T323">
            <v>1980</v>
          </cell>
          <cell r="U323">
            <v>980</v>
          </cell>
          <cell r="V323">
            <v>980</v>
          </cell>
          <cell r="W323">
            <v>980</v>
          </cell>
          <cell r="X323">
            <v>100</v>
          </cell>
          <cell r="Z323">
            <v>980</v>
          </cell>
          <cell r="AA323">
            <v>17980</v>
          </cell>
          <cell r="AB323">
            <v>980</v>
          </cell>
          <cell r="AC323">
            <v>2980</v>
          </cell>
          <cell r="AD323">
            <v>1980</v>
          </cell>
          <cell r="AE323">
            <v>0</v>
          </cell>
        </row>
        <row r="324">
          <cell r="B324" t="str">
            <v>Sửa chữa, nạo vét kênh Xuân Hưng</v>
          </cell>
          <cell r="C324" t="str">
            <v>Nghiệm thu</v>
          </cell>
          <cell r="E324" t="str">
            <v>NN-TL</v>
          </cell>
          <cell r="F324" t="str">
            <v>2Nợ XDCB</v>
          </cell>
          <cell r="G324" t="str">
            <v>Quảng Trạch</v>
          </cell>
          <cell r="H324">
            <v>2012</v>
          </cell>
          <cell r="J324" t="str">
            <v>2014</v>
          </cell>
          <cell r="M324" t="str">
            <v>1968/QĐ-UBND ngày 16/8/2011</v>
          </cell>
          <cell r="N324">
            <v>51192</v>
          </cell>
          <cell r="O324">
            <v>0</v>
          </cell>
          <cell r="P324">
            <v>1900</v>
          </cell>
          <cell r="Q324">
            <v>32900</v>
          </cell>
          <cell r="R324">
            <v>0</v>
          </cell>
          <cell r="S324">
            <v>1900</v>
          </cell>
          <cell r="T324">
            <v>1900</v>
          </cell>
          <cell r="U324">
            <v>0</v>
          </cell>
          <cell r="V324">
            <v>0</v>
          </cell>
          <cell r="W324">
            <v>0</v>
          </cell>
          <cell r="X324">
            <v>100</v>
          </cell>
          <cell r="Z324">
            <v>0</v>
          </cell>
          <cell r="AA324">
            <v>32900</v>
          </cell>
          <cell r="AB324">
            <v>0</v>
          </cell>
          <cell r="AC324">
            <v>1900</v>
          </cell>
          <cell r="AD324">
            <v>1900</v>
          </cell>
          <cell r="AE324">
            <v>0</v>
          </cell>
        </row>
        <row r="325">
          <cell r="B325" t="str">
            <v>Đường ra biên giới từ bản Cà Roòng 2 đi cột mốc O4</v>
          </cell>
          <cell r="C325" t="str">
            <v>Nghiệm thu</v>
          </cell>
          <cell r="D325">
            <v>100616</v>
          </cell>
          <cell r="E325" t="str">
            <v>ANQP</v>
          </cell>
          <cell r="F325" t="str">
            <v>2Nợ XDCB</v>
          </cell>
          <cell r="G325" t="str">
            <v>Bố Trạch</v>
          </cell>
          <cell r="H325">
            <v>2008</v>
          </cell>
          <cell r="J325">
            <v>2014</v>
          </cell>
          <cell r="K325" t="str">
            <v>chưa</v>
          </cell>
          <cell r="M325" t="str">
            <v>3134/QĐ-CT ngày 21/12/2012</v>
          </cell>
          <cell r="N325">
            <v>112794</v>
          </cell>
          <cell r="O325">
            <v>88130</v>
          </cell>
          <cell r="P325">
            <v>24664</v>
          </cell>
          <cell r="Q325">
            <v>91130</v>
          </cell>
          <cell r="R325">
            <v>88130</v>
          </cell>
          <cell r="S325">
            <v>3000</v>
          </cell>
          <cell r="T325">
            <v>8649</v>
          </cell>
          <cell r="U325">
            <v>5649</v>
          </cell>
          <cell r="V325">
            <v>995</v>
          </cell>
          <cell r="W325">
            <v>994.7</v>
          </cell>
          <cell r="X325">
            <v>30</v>
          </cell>
          <cell r="Y325">
            <v>4654</v>
          </cell>
          <cell r="Z325">
            <v>5649</v>
          </cell>
          <cell r="AA325">
            <v>96779</v>
          </cell>
          <cell r="AB325">
            <v>93779</v>
          </cell>
          <cell r="AC325">
            <v>8649</v>
          </cell>
          <cell r="AD325">
            <v>8649</v>
          </cell>
          <cell r="AE325">
            <v>0</v>
          </cell>
        </row>
        <row r="326">
          <cell r="B326" t="str">
            <v>Dự án khắc phục hậu quả bom mìn vật nổ còn sót lại sau chiến tranh trên địa bàn tỉnh Quảng Bình</v>
          </cell>
          <cell r="C326" t="str">
            <v>Biên bản kiểm toán</v>
          </cell>
          <cell r="D326">
            <v>153137</v>
          </cell>
          <cell r="E326" t="str">
            <v>ANQP</v>
          </cell>
          <cell r="F326" t="str">
            <v>2Nợ XDCB</v>
          </cell>
          <cell r="G326" t="str">
            <v>Quảng Bình</v>
          </cell>
          <cell r="H326">
            <v>2010</v>
          </cell>
          <cell r="I326">
            <v>2010</v>
          </cell>
          <cell r="J326">
            <v>2016</v>
          </cell>
          <cell r="K326">
            <v>2014</v>
          </cell>
          <cell r="M326" t="str">
            <v>2388/QĐ-UBND ngày 17/9/2010;944/QĐ-UBND ngày 26/4/2013</v>
          </cell>
          <cell r="N326">
            <v>257147</v>
          </cell>
          <cell r="O326">
            <v>0</v>
          </cell>
          <cell r="P326">
            <v>50000</v>
          </cell>
          <cell r="Q326">
            <v>81000</v>
          </cell>
          <cell r="R326">
            <v>0</v>
          </cell>
          <cell r="S326">
            <v>12000</v>
          </cell>
          <cell r="T326">
            <v>20000</v>
          </cell>
          <cell r="U326">
            <v>11500</v>
          </cell>
          <cell r="V326">
            <v>1000</v>
          </cell>
          <cell r="W326">
            <v>1000</v>
          </cell>
          <cell r="X326">
            <v>30</v>
          </cell>
          <cell r="Y326">
            <v>5250</v>
          </cell>
          <cell r="Z326">
            <v>6250</v>
          </cell>
          <cell r="AA326">
            <v>87250</v>
          </cell>
          <cell r="AB326">
            <v>6250</v>
          </cell>
          <cell r="AC326">
            <v>18250</v>
          </cell>
          <cell r="AD326">
            <v>20000</v>
          </cell>
          <cell r="AE326">
            <v>5250</v>
          </cell>
          <cell r="AF326">
            <v>5250</v>
          </cell>
          <cell r="AG326">
            <v>100</v>
          </cell>
          <cell r="AI326">
            <v>5250</v>
          </cell>
          <cell r="AJ326">
            <v>92500</v>
          </cell>
          <cell r="AK326">
            <v>23500</v>
          </cell>
          <cell r="AL326">
            <v>20000</v>
          </cell>
          <cell r="AM326">
            <v>0</v>
          </cell>
          <cell r="AN326" t="str">
            <v>Cập nhật lại số vốn bố trí</v>
          </cell>
          <cell r="AU326" t="str">
            <v>BCH Quân sự tỉnh</v>
          </cell>
        </row>
        <row r="327">
          <cell r="B327" t="str">
            <v>Đường phía Đông dọc bờ sông Nhật Lệ (giai đoạn 1), xã Bảo Ninh, thành phố Đồng Hới</v>
          </cell>
          <cell r="C327" t="str">
            <v>Nghiệm thu</v>
          </cell>
          <cell r="D327">
            <v>21720</v>
          </cell>
          <cell r="E327" t="str">
            <v>GTVT</v>
          </cell>
          <cell r="F327" t="str">
            <v>2Nợ XDCB</v>
          </cell>
          <cell r="G327" t="str">
            <v>Đồng Hới</v>
          </cell>
          <cell r="H327">
            <v>2013</v>
          </cell>
          <cell r="I327">
            <v>2013</v>
          </cell>
          <cell r="J327">
            <v>2014</v>
          </cell>
          <cell r="K327">
            <v>2014</v>
          </cell>
          <cell r="M327" t="str">
            <v>225/QĐ-UBND ngày 28/01/2013; 1668/QĐ-UBND ngày 26/6/2014</v>
          </cell>
          <cell r="N327">
            <v>35209</v>
          </cell>
          <cell r="O327">
            <v>0</v>
          </cell>
          <cell r="P327">
            <v>21720</v>
          </cell>
          <cell r="Q327">
            <v>22150</v>
          </cell>
          <cell r="R327">
            <v>0</v>
          </cell>
          <cell r="S327">
            <v>22150</v>
          </cell>
          <cell r="T327">
            <v>2570</v>
          </cell>
          <cell r="U327">
            <v>570</v>
          </cell>
          <cell r="V327">
            <v>570</v>
          </cell>
          <cell r="W327">
            <v>570</v>
          </cell>
          <cell r="X327">
            <v>100</v>
          </cell>
          <cell r="Z327">
            <v>570</v>
          </cell>
          <cell r="AA327">
            <v>22720</v>
          </cell>
          <cell r="AB327">
            <v>570</v>
          </cell>
          <cell r="AC327">
            <v>22720</v>
          </cell>
          <cell r="AD327">
            <v>2570</v>
          </cell>
          <cell r="AE327">
            <v>0</v>
          </cell>
        </row>
        <row r="328">
          <cell r="B328" t="str">
            <v>Đường từ Bắc Sơn, xã Thanh Hóa đi xã Thanh Thạch, huyện Tuyên Hóa</v>
          </cell>
          <cell r="E328" t="str">
            <v>GTVT</v>
          </cell>
          <cell r="F328" t="str">
            <v>2Nợ XDCB</v>
          </cell>
          <cell r="G328" t="str">
            <v>Tuyên Hóa</v>
          </cell>
          <cell r="H328">
            <v>2014</v>
          </cell>
          <cell r="I328">
            <v>2015</v>
          </cell>
          <cell r="J328">
            <v>2016</v>
          </cell>
          <cell r="K328" t="str">
            <v>chưa</v>
          </cell>
          <cell r="M328" t="str">
            <v>3065/QĐ-UBND ngày 29/10/2014</v>
          </cell>
          <cell r="N328">
            <v>3735</v>
          </cell>
          <cell r="O328">
            <v>0</v>
          </cell>
          <cell r="P328">
            <v>3361</v>
          </cell>
          <cell r="Q328">
            <v>3300</v>
          </cell>
          <cell r="R328">
            <v>0</v>
          </cell>
          <cell r="S328">
            <v>3300</v>
          </cell>
          <cell r="T328">
            <v>1061</v>
          </cell>
          <cell r="U328">
            <v>61</v>
          </cell>
          <cell r="V328">
            <v>61</v>
          </cell>
          <cell r="W328">
            <v>61</v>
          </cell>
          <cell r="X328">
            <v>100</v>
          </cell>
          <cell r="Z328">
            <v>61</v>
          </cell>
          <cell r="AA328">
            <v>3361</v>
          </cell>
          <cell r="AB328">
            <v>61</v>
          </cell>
          <cell r="AC328">
            <v>3361</v>
          </cell>
          <cell r="AD328">
            <v>1061</v>
          </cell>
          <cell r="AE328">
            <v>0</v>
          </cell>
        </row>
        <row r="329">
          <cell r="B329" t="str">
            <v>Trả nợ các dự án DPPR</v>
          </cell>
          <cell r="E329" t="str">
            <v>Khác</v>
          </cell>
          <cell r="F329" t="str">
            <v>2Nợ XDCB</v>
          </cell>
          <cell r="G329" t="str">
            <v>Quảng Bình</v>
          </cell>
          <cell r="H329" t="str">
            <v/>
          </cell>
          <cell r="J329" t="str">
            <v/>
          </cell>
          <cell r="N329">
            <v>0</v>
          </cell>
          <cell r="O329">
            <v>0</v>
          </cell>
          <cell r="P329">
            <v>0</v>
          </cell>
          <cell r="Q329">
            <v>1000</v>
          </cell>
          <cell r="R329">
            <v>0</v>
          </cell>
          <cell r="S329">
            <v>1000</v>
          </cell>
          <cell r="T329">
            <v>3300</v>
          </cell>
          <cell r="U329">
            <v>2300</v>
          </cell>
          <cell r="V329">
            <v>2300</v>
          </cell>
          <cell r="W329">
            <v>2300</v>
          </cell>
          <cell r="X329">
            <v>100</v>
          </cell>
          <cell r="Z329">
            <v>2300</v>
          </cell>
          <cell r="AA329">
            <v>3300</v>
          </cell>
          <cell r="AB329">
            <v>2300</v>
          </cell>
          <cell r="AC329">
            <v>3300</v>
          </cell>
          <cell r="AD329">
            <v>3300</v>
          </cell>
          <cell r="AE329">
            <v>0</v>
          </cell>
        </row>
        <row r="330">
          <cell r="B330" t="str">
            <v>Kè chống xói lở sông Kiến Giang (Giai đoạn 1)</v>
          </cell>
          <cell r="C330" t="str">
            <v xml:space="preserve">QĐ  số 2727/QĐ-UBND ngày 31/10/2013 </v>
          </cell>
          <cell r="D330">
            <v>14899</v>
          </cell>
          <cell r="E330" t="str">
            <v>NN-TL</v>
          </cell>
          <cell r="F330" t="str">
            <v>2Nợ XDCB</v>
          </cell>
          <cell r="G330" t="str">
            <v>Lệ Thủy</v>
          </cell>
          <cell r="H330">
            <v>2009</v>
          </cell>
          <cell r="I330">
            <v>2009</v>
          </cell>
          <cell r="J330">
            <v>2012</v>
          </cell>
          <cell r="K330">
            <v>2012</v>
          </cell>
          <cell r="M330" t="str">
            <v>734/QĐ-UBND ngày 16/4/2008</v>
          </cell>
          <cell r="N330">
            <v>17000</v>
          </cell>
          <cell r="O330">
            <v>0</v>
          </cell>
          <cell r="P330">
            <v>4190</v>
          </cell>
          <cell r="Q330">
            <v>13813</v>
          </cell>
          <cell r="R330">
            <v>0</v>
          </cell>
          <cell r="S330">
            <v>3103</v>
          </cell>
          <cell r="T330">
            <v>4190</v>
          </cell>
          <cell r="U330">
            <v>1087</v>
          </cell>
          <cell r="V330">
            <v>1087</v>
          </cell>
          <cell r="W330">
            <v>1087</v>
          </cell>
          <cell r="X330">
            <v>100</v>
          </cell>
          <cell r="Z330">
            <v>1087</v>
          </cell>
          <cell r="AA330">
            <v>14900</v>
          </cell>
          <cell r="AB330">
            <v>1087</v>
          </cell>
          <cell r="AC330">
            <v>4190</v>
          </cell>
          <cell r="AD330">
            <v>4190</v>
          </cell>
          <cell r="AE330">
            <v>0</v>
          </cell>
        </row>
        <row r="331">
          <cell r="B331" t="str">
            <v>Sữa chữa, nâng cấp hồ Mù U, huyện Bố Trạch</v>
          </cell>
          <cell r="C331" t="str">
            <v>QĐ QT số 2999/QĐ-UBND ngày 25/10/2014)</v>
          </cell>
          <cell r="D331">
            <v>25302.133999999998</v>
          </cell>
          <cell r="E331" t="str">
            <v>NN-TL</v>
          </cell>
          <cell r="F331" t="str">
            <v>2Nợ XDCB</v>
          </cell>
          <cell r="G331" t="str">
            <v>Bố Trạch</v>
          </cell>
          <cell r="H331">
            <v>2011</v>
          </cell>
          <cell r="I331" t="str">
            <v>12/2011</v>
          </cell>
          <cell r="J331">
            <v>2012</v>
          </cell>
          <cell r="K331" t="str">
            <v>10/2012</v>
          </cell>
          <cell r="M331" t="str">
            <v>675/QĐ-UBND ngày 30/3/2011;2676/QĐ-UBND ngày 19/10/2011</v>
          </cell>
          <cell r="N331">
            <v>27139</v>
          </cell>
          <cell r="O331">
            <v>0</v>
          </cell>
          <cell r="P331">
            <v>1802</v>
          </cell>
          <cell r="Q331">
            <v>24500</v>
          </cell>
          <cell r="R331">
            <v>0</v>
          </cell>
          <cell r="S331">
            <v>1000</v>
          </cell>
          <cell r="T331">
            <v>1802</v>
          </cell>
          <cell r="U331">
            <v>802</v>
          </cell>
          <cell r="V331">
            <v>802</v>
          </cell>
          <cell r="W331">
            <v>802</v>
          </cell>
          <cell r="X331">
            <v>100</v>
          </cell>
          <cell r="Z331">
            <v>802</v>
          </cell>
          <cell r="AA331">
            <v>25302</v>
          </cell>
          <cell r="AB331">
            <v>802</v>
          </cell>
          <cell r="AC331">
            <v>1802</v>
          </cell>
          <cell r="AD331">
            <v>1802</v>
          </cell>
          <cell r="AE331">
            <v>0</v>
          </cell>
        </row>
        <row r="332">
          <cell r="B332" t="str">
            <v>Trại thực nghiệm mặn lợ của Trung tâm giống thủy sản (GĐ1)</v>
          </cell>
          <cell r="C332" t="str">
            <v>QĐ số 500/QĐ-UBND ngày 29/02/2016)</v>
          </cell>
          <cell r="D332">
            <v>22606</v>
          </cell>
          <cell r="E332" t="str">
            <v>NN-TL</v>
          </cell>
          <cell r="F332" t="str">
            <v>2Nợ XDCB</v>
          </cell>
          <cell r="G332" t="str">
            <v>Quảng Ninh</v>
          </cell>
          <cell r="H332">
            <v>2013</v>
          </cell>
          <cell r="I332" t="str">
            <v>10/2013</v>
          </cell>
          <cell r="J332">
            <v>2015</v>
          </cell>
          <cell r="K332" t="str">
            <v>9/2015</v>
          </cell>
          <cell r="M332" t="str">
            <v>2622/QĐ-CT ngày 24/10/2012; 1471/QĐ-UBND ngày 26/6/2013</v>
          </cell>
          <cell r="N332">
            <v>22981</v>
          </cell>
          <cell r="O332">
            <v>0</v>
          </cell>
          <cell r="P332">
            <v>2981</v>
          </cell>
          <cell r="Q332">
            <v>22000</v>
          </cell>
          <cell r="R332">
            <v>0</v>
          </cell>
          <cell r="S332">
            <v>2000</v>
          </cell>
          <cell r="T332">
            <v>2606</v>
          </cell>
          <cell r="U332">
            <v>606</v>
          </cell>
          <cell r="V332">
            <v>606</v>
          </cell>
          <cell r="W332">
            <v>606</v>
          </cell>
          <cell r="X332">
            <v>100</v>
          </cell>
          <cell r="Z332">
            <v>606</v>
          </cell>
          <cell r="AA332">
            <v>22606</v>
          </cell>
          <cell r="AB332">
            <v>606</v>
          </cell>
          <cell r="AC332">
            <v>2606</v>
          </cell>
          <cell r="AD332">
            <v>2606</v>
          </cell>
          <cell r="AE332">
            <v>0</v>
          </cell>
        </row>
        <row r="333">
          <cell r="B333" t="str">
            <v>Cấp nước sinh hoạt xã Thạch Hóa (giai đoạn 1)</v>
          </cell>
          <cell r="C333" t="str">
            <v>Cung cấp BBNT</v>
          </cell>
          <cell r="E333" t="str">
            <v>NN-TL</v>
          </cell>
          <cell r="F333" t="str">
            <v>2Nợ XDCB</v>
          </cell>
          <cell r="G333" t="str">
            <v>Tuyên Hóa</v>
          </cell>
          <cell r="H333">
            <v>2013</v>
          </cell>
          <cell r="J333">
            <v>2015</v>
          </cell>
          <cell r="M333" t="str">
            <v>1003/QĐ-UBND; 24/4/2014</v>
          </cell>
          <cell r="N333">
            <v>7578</v>
          </cell>
          <cell r="O333">
            <v>0</v>
          </cell>
          <cell r="P333">
            <v>1647.1999999999998</v>
          </cell>
          <cell r="Q333">
            <v>6173</v>
          </cell>
          <cell r="R333">
            <v>0</v>
          </cell>
          <cell r="S333">
            <v>1000</v>
          </cell>
          <cell r="T333">
            <v>1647</v>
          </cell>
          <cell r="U333">
            <v>469</v>
          </cell>
          <cell r="V333">
            <v>469</v>
          </cell>
          <cell r="W333">
            <v>469</v>
          </cell>
          <cell r="X333">
            <v>100</v>
          </cell>
          <cell r="Z333">
            <v>469</v>
          </cell>
          <cell r="AA333">
            <v>6642</v>
          </cell>
          <cell r="AB333">
            <v>469</v>
          </cell>
          <cell r="AC333">
            <v>1469</v>
          </cell>
          <cell r="AD333">
            <v>1647</v>
          </cell>
          <cell r="AE333">
            <v>0</v>
          </cell>
          <cell r="AN333" t="str">
            <v>KH ĐTC 2018-2020 còn 647 tr nhưng so với quyết toán chỉ thiếu 469trđ</v>
          </cell>
        </row>
        <row r="334">
          <cell r="B334" t="str">
            <v>Sửa chữa, nâng cấp hệ thống thủy lợi hồ Trúc Vực và Khe Ngang xã Liên Trạch, Phúc Trạch, huyện Bố Trạch GĐ1</v>
          </cell>
          <cell r="C334" t="str">
            <v>QĐ QT số 3344/QĐ-UBND ngày 20/11/2015</v>
          </cell>
          <cell r="D334">
            <v>14791</v>
          </cell>
          <cell r="E334" t="str">
            <v>NN-TL</v>
          </cell>
          <cell r="F334" t="str">
            <v>2Nợ XDCB</v>
          </cell>
          <cell r="G334" t="str">
            <v>Bố Trạch</v>
          </cell>
          <cell r="H334">
            <v>2014</v>
          </cell>
          <cell r="I334" t="str">
            <v>4/2014</v>
          </cell>
          <cell r="J334">
            <v>2015</v>
          </cell>
          <cell r="K334" t="str">
            <v>2/2015</v>
          </cell>
          <cell r="M334" t="str">
            <v xml:space="preserve">1832/QĐ-UBNDngày 30/7/2010; 271/QĐ-UBND ngày 27/1/2014 </v>
          </cell>
          <cell r="N334">
            <v>15029</v>
          </cell>
          <cell r="O334">
            <v>0</v>
          </cell>
          <cell r="P334">
            <v>2791</v>
          </cell>
          <cell r="Q334">
            <v>15000</v>
          </cell>
          <cell r="R334">
            <v>0</v>
          </cell>
          <cell r="S334">
            <v>3000</v>
          </cell>
          <cell r="T334">
            <v>2791</v>
          </cell>
          <cell r="U334">
            <v>791</v>
          </cell>
          <cell r="V334">
            <v>791</v>
          </cell>
          <cell r="W334">
            <v>791</v>
          </cell>
          <cell r="X334">
            <v>100</v>
          </cell>
          <cell r="Z334">
            <v>791</v>
          </cell>
          <cell r="AA334">
            <v>15791</v>
          </cell>
          <cell r="AB334">
            <v>791</v>
          </cell>
          <cell r="AC334">
            <v>3791</v>
          </cell>
          <cell r="AD334">
            <v>2791</v>
          </cell>
          <cell r="AE334">
            <v>0</v>
          </cell>
        </row>
        <row r="335">
          <cell r="B335" t="str">
            <v>Sửa chữa nâng cấp cụm hồ huyện Quảng Ninh (hồ Điều Gà)</v>
          </cell>
          <cell r="C335" t="str">
            <v>QĐ số 1039/QĐ-UBND ngày 12/4/2016</v>
          </cell>
          <cell r="D335">
            <v>13157.465</v>
          </cell>
          <cell r="E335" t="str">
            <v>NN-TL</v>
          </cell>
          <cell r="F335" t="str">
            <v>2Nợ XDCB</v>
          </cell>
          <cell r="G335" t="str">
            <v>Quảng Ninh</v>
          </cell>
          <cell r="H335">
            <v>2014</v>
          </cell>
          <cell r="I335" t="str">
            <v>3/2014</v>
          </cell>
          <cell r="J335" t="str">
            <v>2015</v>
          </cell>
          <cell r="K335" t="str">
            <v>7/2015</v>
          </cell>
          <cell r="M335" t="str">
            <v>273/QĐ-UBND ngày 27/01/2014</v>
          </cell>
          <cell r="N335">
            <v>13414</v>
          </cell>
          <cell r="O335">
            <v>0</v>
          </cell>
          <cell r="P335">
            <v>13414</v>
          </cell>
          <cell r="Q335">
            <v>13000</v>
          </cell>
          <cell r="R335">
            <v>0</v>
          </cell>
          <cell r="S335">
            <v>13000</v>
          </cell>
          <cell r="T335">
            <v>1166</v>
          </cell>
          <cell r="U335">
            <v>166</v>
          </cell>
          <cell r="V335">
            <v>166</v>
          </cell>
          <cell r="W335">
            <v>166</v>
          </cell>
          <cell r="X335">
            <v>100</v>
          </cell>
          <cell r="Z335">
            <v>166</v>
          </cell>
          <cell r="AA335">
            <v>13166</v>
          </cell>
          <cell r="AB335">
            <v>166</v>
          </cell>
          <cell r="AC335">
            <v>13166</v>
          </cell>
          <cell r="AD335">
            <v>1166</v>
          </cell>
          <cell r="AE335">
            <v>0</v>
          </cell>
        </row>
        <row r="336">
          <cell r="B336" t="str">
            <v>Đường và kè bao chống xói lở phía ngoài bờ sông Gianh khu nuôi trồng thủy sản xã Quảng Trường</v>
          </cell>
          <cell r="C336" t="str">
            <v>QĐ QT số 2697/QĐ-UBND ngày 06/9/2016</v>
          </cell>
          <cell r="D336">
            <v>10014.373</v>
          </cell>
          <cell r="E336" t="str">
            <v>NN-TL</v>
          </cell>
          <cell r="F336" t="str">
            <v>2Nợ XDCB</v>
          </cell>
          <cell r="G336" t="str">
            <v>Quảng Trạch</v>
          </cell>
          <cell r="H336">
            <v>2015</v>
          </cell>
          <cell r="I336" t="str">
            <v>3/2015</v>
          </cell>
          <cell r="J336">
            <v>2017</v>
          </cell>
          <cell r="K336" t="str">
            <v>2/2016</v>
          </cell>
          <cell r="M336" t="str">
            <v>2780/QĐ-UBND ngày 06//10/2014</v>
          </cell>
          <cell r="N336">
            <v>10124</v>
          </cell>
          <cell r="O336">
            <v>0</v>
          </cell>
          <cell r="P336">
            <v>2171</v>
          </cell>
          <cell r="Q336">
            <v>8843</v>
          </cell>
          <cell r="R336">
            <v>8843</v>
          </cell>
          <cell r="S336">
            <v>1000</v>
          </cell>
          <cell r="T336">
            <v>2171</v>
          </cell>
          <cell r="U336">
            <v>1171</v>
          </cell>
          <cell r="V336">
            <v>1170</v>
          </cell>
          <cell r="W336">
            <v>1171</v>
          </cell>
          <cell r="X336">
            <v>100</v>
          </cell>
          <cell r="Z336">
            <v>1170</v>
          </cell>
          <cell r="AA336">
            <v>10013</v>
          </cell>
          <cell r="AB336">
            <v>10013</v>
          </cell>
          <cell r="AC336">
            <v>2170</v>
          </cell>
          <cell r="AD336">
            <v>2171</v>
          </cell>
          <cell r="AE336">
            <v>1</v>
          </cell>
          <cell r="AN336" t="str">
            <v>Cập nhật lại số vốn bố trí</v>
          </cell>
        </row>
        <row r="337">
          <cell r="B337" t="str">
            <v>Kè chống sạt lở Mỹ Thuỷ-Liên Thuỷ, huyện Lệ Thuỷ</v>
          </cell>
          <cell r="E337" t="str">
            <v>NN-TL</v>
          </cell>
          <cell r="F337" t="str">
            <v>2Nợ XDCB</v>
          </cell>
          <cell r="G337" t="str">
            <v>Lệ Thủy</v>
          </cell>
          <cell r="H337">
            <v>2011</v>
          </cell>
          <cell r="I337">
            <v>2011</v>
          </cell>
          <cell r="J337">
            <v>2013</v>
          </cell>
          <cell r="M337" t="str">
            <v>1852/QĐ-UBND ngày 3/8/2011;3266/QĐ-UBND ngày 28/12/2012.</v>
          </cell>
          <cell r="N337">
            <v>91090</v>
          </cell>
          <cell r="O337">
            <v>0</v>
          </cell>
          <cell r="P337">
            <v>0</v>
          </cell>
          <cell r="Q337">
            <v>34000</v>
          </cell>
          <cell r="R337">
            <v>0</v>
          </cell>
          <cell r="S337">
            <v>3500</v>
          </cell>
          <cell r="T337">
            <v>14863</v>
          </cell>
          <cell r="U337">
            <v>11363</v>
          </cell>
          <cell r="V337">
            <v>2032</v>
          </cell>
          <cell r="W337">
            <v>2031.7500000001564</v>
          </cell>
          <cell r="X337">
            <v>43.946376909104195</v>
          </cell>
          <cell r="Y337">
            <v>4044</v>
          </cell>
          <cell r="Z337">
            <v>6076</v>
          </cell>
          <cell r="AA337">
            <v>40076</v>
          </cell>
          <cell r="AB337">
            <v>6076</v>
          </cell>
          <cell r="AC337">
            <v>9576</v>
          </cell>
          <cell r="AD337">
            <v>14863</v>
          </cell>
          <cell r="AE337">
            <v>5287</v>
          </cell>
          <cell r="AF337">
            <v>5287</v>
          </cell>
          <cell r="AG337">
            <v>100</v>
          </cell>
          <cell r="AI337">
            <v>5287</v>
          </cell>
          <cell r="AJ337">
            <v>45363</v>
          </cell>
          <cell r="AK337">
            <v>14863</v>
          </cell>
          <cell r="AL337">
            <v>14863</v>
          </cell>
          <cell r="AM337">
            <v>0</v>
          </cell>
          <cell r="AN337" t="str">
            <v>Đã quyết toán</v>
          </cell>
          <cell r="AU337" t="str">
            <v>UBND huyện Lệ Thủy</v>
          </cell>
        </row>
        <row r="338">
          <cell r="B338" t="str">
            <v>Kè chống xói lở sông Kiến Giang (Đoạn Phan Xá - Xuân Bồ)</v>
          </cell>
          <cell r="E338" t="str">
            <v>NN-TL</v>
          </cell>
          <cell r="F338" t="str">
            <v>2Nợ XDCB</v>
          </cell>
          <cell r="G338" t="str">
            <v>Lệ Thủy</v>
          </cell>
          <cell r="H338">
            <v>2011</v>
          </cell>
          <cell r="I338">
            <v>2011</v>
          </cell>
          <cell r="J338">
            <v>2013</v>
          </cell>
          <cell r="M338" t="str">
            <v>2468/QĐ-UBND ngày 27/9/2011</v>
          </cell>
          <cell r="N338">
            <v>29493</v>
          </cell>
          <cell r="O338">
            <v>0</v>
          </cell>
          <cell r="P338">
            <v>0</v>
          </cell>
          <cell r="Q338">
            <v>22345</v>
          </cell>
          <cell r="R338">
            <v>0</v>
          </cell>
          <cell r="S338">
            <v>3000</v>
          </cell>
          <cell r="T338">
            <v>6655</v>
          </cell>
          <cell r="U338">
            <v>3655</v>
          </cell>
          <cell r="V338">
            <v>1397</v>
          </cell>
          <cell r="W338">
            <v>1396.5</v>
          </cell>
          <cell r="X338">
            <v>30</v>
          </cell>
          <cell r="Y338">
            <v>2258</v>
          </cell>
          <cell r="Z338">
            <v>3655</v>
          </cell>
          <cell r="AA338">
            <v>26000</v>
          </cell>
          <cell r="AB338">
            <v>3655</v>
          </cell>
          <cell r="AC338">
            <v>6655</v>
          </cell>
          <cell r="AD338">
            <v>6655</v>
          </cell>
          <cell r="AE338">
            <v>0</v>
          </cell>
        </row>
        <row r="339">
          <cell r="B339" t="str">
            <v>Bố trí cho các dự án không áp dụng quy định tiết kiệm 10% TMĐT quy định tại Nghị quyết số 70/NQ-CP ngày 03/8/2017 của Chính phủ</v>
          </cell>
          <cell r="AN339" t="str">
            <v>Phân bổ sau</v>
          </cell>
        </row>
        <row r="340">
          <cell r="B340" t="str">
            <v>Tuyến đường từ trục chính từ thị trấn Ba Đồn vào trung tâm huyện lỵ mới (GĐ1)</v>
          </cell>
          <cell r="G340" t="str">
            <v>Ba Đồn</v>
          </cell>
          <cell r="H340">
            <v>2014</v>
          </cell>
          <cell r="J340">
            <v>2017</v>
          </cell>
          <cell r="M340" t="str">
            <v>1912/QĐ-UBND ngày 21/7/2014, 3351/QĐ-UBND ngày 22/9/2017</v>
          </cell>
          <cell r="N340">
            <v>58534</v>
          </cell>
          <cell r="P340">
            <v>12680</v>
          </cell>
          <cell r="AA340">
            <v>47412</v>
          </cell>
          <cell r="AC340">
            <v>7412</v>
          </cell>
          <cell r="AD340">
            <v>5268</v>
          </cell>
          <cell r="AE340">
            <v>5268</v>
          </cell>
          <cell r="AG340">
            <v>0</v>
          </cell>
          <cell r="AN340" t="str">
            <v>Đề nghị tiếp tục bổ sung vốn cho dự án. (Đây là công trình NSTW hỗ trợ đã hết nguồn, số vốn NS tỉnh còn thiếu là 5,26 tỷ đồng)</v>
          </cell>
          <cell r="AU340" t="str">
            <v>UBND huyệnQuảng Trạch</v>
          </cell>
        </row>
        <row r="341">
          <cell r="B341" t="str">
            <v>Hoàn thành</v>
          </cell>
          <cell r="N341">
            <v>14440</v>
          </cell>
          <cell r="O341">
            <v>0</v>
          </cell>
          <cell r="P341">
            <v>14440</v>
          </cell>
          <cell r="Q341">
            <v>9422</v>
          </cell>
          <cell r="R341">
            <v>0</v>
          </cell>
          <cell r="S341">
            <v>9422</v>
          </cell>
          <cell r="T341">
            <v>7043</v>
          </cell>
          <cell r="U341">
            <v>3221</v>
          </cell>
          <cell r="V341">
            <v>3221</v>
          </cell>
          <cell r="W341">
            <v>3221</v>
          </cell>
          <cell r="Y341">
            <v>0</v>
          </cell>
          <cell r="Z341">
            <v>3221</v>
          </cell>
          <cell r="AA341">
            <v>12643</v>
          </cell>
          <cell r="AB341">
            <v>3221</v>
          </cell>
          <cell r="AC341">
            <v>12643</v>
          </cell>
          <cell r="AD341">
            <v>16051</v>
          </cell>
          <cell r="AE341">
            <v>9008</v>
          </cell>
        </row>
        <row r="342">
          <cell r="B342" t="str">
            <v>Đường liên thôn xã Tiến Hoá</v>
          </cell>
          <cell r="C342" t="str">
            <v xml:space="preserve">QĐ số 3863/QĐ-UBND ngày 30/12/2015 </v>
          </cell>
          <cell r="D342">
            <v>7987</v>
          </cell>
          <cell r="E342" t="str">
            <v>GTVT</v>
          </cell>
          <cell r="F342" t="str">
            <v>3Hoàn thành</v>
          </cell>
          <cell r="G342" t="str">
            <v>Tuyên Hóa</v>
          </cell>
          <cell r="H342">
            <v>2014</v>
          </cell>
          <cell r="I342" t="str">
            <v>12/2014</v>
          </cell>
          <cell r="J342">
            <v>2016</v>
          </cell>
          <cell r="K342" t="str">
            <v>5/2015</v>
          </cell>
          <cell r="M342" t="str">
            <v>2957/QĐ-UBND ngày 22/10/2014</v>
          </cell>
          <cell r="N342">
            <v>7933</v>
          </cell>
          <cell r="O342">
            <v>0</v>
          </cell>
          <cell r="P342">
            <v>7933</v>
          </cell>
          <cell r="Q342">
            <v>4948</v>
          </cell>
          <cell r="R342">
            <v>0</v>
          </cell>
          <cell r="S342">
            <v>4948</v>
          </cell>
          <cell r="T342">
            <v>3096</v>
          </cell>
          <cell r="U342">
            <v>1548</v>
          </cell>
          <cell r="V342">
            <v>1548</v>
          </cell>
          <cell r="W342">
            <v>1548</v>
          </cell>
          <cell r="X342">
            <v>100</v>
          </cell>
          <cell r="Z342">
            <v>1548</v>
          </cell>
          <cell r="AA342">
            <v>6496</v>
          </cell>
          <cell r="AB342">
            <v>1548</v>
          </cell>
          <cell r="AC342">
            <v>6496</v>
          </cell>
          <cell r="AD342">
            <v>3096</v>
          </cell>
          <cell r="AE342">
            <v>0</v>
          </cell>
        </row>
        <row r="343">
          <cell r="B343" t="str">
            <v>Đường GTNT xã Quảng Phương theo QH nông thôn mới</v>
          </cell>
          <cell r="C343" t="str">
            <v>QĐ số 658/QĐ-UBND ngày 14/3/2016</v>
          </cell>
          <cell r="D343">
            <v>6447</v>
          </cell>
          <cell r="E343" t="str">
            <v>GTVT</v>
          </cell>
          <cell r="F343" t="str">
            <v>3Hoàn thành</v>
          </cell>
          <cell r="G343" t="str">
            <v>Quảng Trạch</v>
          </cell>
          <cell r="H343">
            <v>2015</v>
          </cell>
          <cell r="I343" t="str">
            <v>4/2015</v>
          </cell>
          <cell r="J343">
            <v>2017</v>
          </cell>
          <cell r="K343" t="str">
            <v>8/2015</v>
          </cell>
          <cell r="M343" t="str">
            <v>2698/QĐ-UBND ngày 01/10/2014</v>
          </cell>
          <cell r="N343">
            <v>6507</v>
          </cell>
          <cell r="O343">
            <v>0</v>
          </cell>
          <cell r="P343">
            <v>6507</v>
          </cell>
          <cell r="Q343">
            <v>4474</v>
          </cell>
          <cell r="R343">
            <v>0</v>
          </cell>
          <cell r="S343">
            <v>4474</v>
          </cell>
          <cell r="T343">
            <v>3947</v>
          </cell>
          <cell r="U343">
            <v>1673</v>
          </cell>
          <cell r="V343">
            <v>1673</v>
          </cell>
          <cell r="W343">
            <v>1673</v>
          </cell>
          <cell r="X343">
            <v>100</v>
          </cell>
          <cell r="Z343">
            <v>1673</v>
          </cell>
          <cell r="AA343">
            <v>6147</v>
          </cell>
          <cell r="AB343">
            <v>1673</v>
          </cell>
          <cell r="AC343">
            <v>6147</v>
          </cell>
          <cell r="AD343">
            <v>3947</v>
          </cell>
          <cell r="AE343">
            <v>0</v>
          </cell>
          <cell r="AN343" t="str">
            <v>Thay đổi số vốn KH 2018-2020, số trước đây là 1973, xã đã bố trí vốn NTM là 300 triệu đồng, còn lại 1673</v>
          </cell>
        </row>
        <row r="344">
          <cell r="B344" t="str">
            <v>Bổ sung một số công trình chưa có trong kế hoạch trung hạn còn thiếu vốn</v>
          </cell>
          <cell r="N344">
            <v>126215</v>
          </cell>
          <cell r="P344">
            <v>0</v>
          </cell>
          <cell r="AA344">
            <v>37876</v>
          </cell>
          <cell r="AC344">
            <v>1613</v>
          </cell>
          <cell r="AD344">
            <v>9008</v>
          </cell>
          <cell r="AE344">
            <v>9008</v>
          </cell>
        </row>
        <row r="345">
          <cell r="B345" t="str">
            <v>Sửa chữa nâng cấp Hồ Cải Cách</v>
          </cell>
          <cell r="G345" t="str">
            <v>Lệ Thủy</v>
          </cell>
          <cell r="H345">
            <v>2010</v>
          </cell>
          <cell r="J345">
            <v>2013</v>
          </cell>
          <cell r="M345" t="str">
            <v>791/QĐ-UBND ngày 19/4/2010, 2535/QĐ-CT ngày 22/10/2012</v>
          </cell>
          <cell r="N345">
            <v>16030</v>
          </cell>
          <cell r="AA345">
            <v>10327</v>
          </cell>
          <cell r="AC345">
            <v>1613</v>
          </cell>
          <cell r="AD345">
            <v>5703</v>
          </cell>
          <cell r="AE345">
            <v>5703</v>
          </cell>
          <cell r="AG345">
            <v>0</v>
          </cell>
          <cell r="AN345" t="str">
            <v>Đề nghị bố trí vốn trả nợ cho dự án (trong đó GPMB là 4,187 tỷ đồng, Xây lắp và các chi phí khác 1,516 tỷ đồng)</v>
          </cell>
          <cell r="AU345" t="str">
            <v>UBND huyệnLệ Thủy</v>
          </cell>
        </row>
        <row r="346">
          <cell r="B346" t="str">
            <v>Dự án đường Hải Trạch-Phú Định nối QL1A với đường Hồ Chí Minh</v>
          </cell>
          <cell r="G346" t="str">
            <v>Bố Trạch</v>
          </cell>
          <cell r="H346">
            <v>2012</v>
          </cell>
          <cell r="J346">
            <v>2015</v>
          </cell>
          <cell r="M346" t="str">
            <v>141a/QĐ-UBND ngày 20/01/2012</v>
          </cell>
          <cell r="N346">
            <v>95900</v>
          </cell>
          <cell r="AA346">
            <v>15000</v>
          </cell>
          <cell r="AD346">
            <v>2500</v>
          </cell>
          <cell r="AE346">
            <v>2500</v>
          </cell>
          <cell r="AG346">
            <v>0</v>
          </cell>
          <cell r="AN346" t="str">
            <v>Công trình dừng ở điểm dừng kỹ thuật, còn thiếu 2,5 tỷ đồng</v>
          </cell>
          <cell r="AU346" t="str">
            <v>UBND huyệnBố Trạch</v>
          </cell>
        </row>
        <row r="347">
          <cell r="B347" t="str">
            <v>Sửa chữa nâng cấp Hồ Cây Mưng, huyện Lệ Thủy</v>
          </cell>
          <cell r="G347" t="str">
            <v>Lệ Thủy</v>
          </cell>
          <cell r="H347">
            <v>2014</v>
          </cell>
          <cell r="J347">
            <v>2015</v>
          </cell>
          <cell r="M347" t="str">
            <v>178/QĐ-UBND ngày 21/01/2014</v>
          </cell>
          <cell r="N347">
            <v>14285</v>
          </cell>
          <cell r="AA347">
            <v>12549</v>
          </cell>
          <cell r="AD347">
            <v>805</v>
          </cell>
          <cell r="AE347">
            <v>805</v>
          </cell>
          <cell r="AG347">
            <v>0</v>
          </cell>
          <cell r="AN347" t="str">
            <v>Công trình đã Quyết toán với giá trị QT là 13,354 tỷ đồng</v>
          </cell>
          <cell r="AU347" t="str">
            <v>Sở NN&amp;PTNT</v>
          </cell>
        </row>
        <row r="348">
          <cell r="B348" t="str">
            <v>ODA</v>
          </cell>
          <cell r="N348">
            <v>1107865.3399999999</v>
          </cell>
          <cell r="O348">
            <v>0</v>
          </cell>
          <cell r="P348">
            <v>558402.46</v>
          </cell>
          <cell r="Q348">
            <v>151613</v>
          </cell>
          <cell r="R348">
            <v>0</v>
          </cell>
          <cell r="S348">
            <v>116500</v>
          </cell>
          <cell r="T348">
            <v>314133</v>
          </cell>
          <cell r="U348">
            <v>217929</v>
          </cell>
          <cell r="V348">
            <v>50000</v>
          </cell>
          <cell r="W348">
            <v>50000</v>
          </cell>
          <cell r="X348">
            <v>0</v>
          </cell>
          <cell r="Y348">
            <v>10000</v>
          </cell>
          <cell r="Z348">
            <v>62000</v>
          </cell>
          <cell r="AA348">
            <v>211613</v>
          </cell>
          <cell r="AB348">
            <v>60000</v>
          </cell>
          <cell r="AC348">
            <v>159800</v>
          </cell>
          <cell r="AD348">
            <v>334129</v>
          </cell>
          <cell r="AE348">
            <v>170835</v>
          </cell>
        </row>
        <row r="349">
          <cell r="B349" t="str">
            <v>Các dự án nằm trong kế hoạch đầu tư công trung hạn đã được HĐND tỉnh thông qua tại NQ 11</v>
          </cell>
          <cell r="N349">
            <v>1076535.3399999999</v>
          </cell>
          <cell r="O349">
            <v>0</v>
          </cell>
          <cell r="P349">
            <v>527072.46</v>
          </cell>
          <cell r="Q349">
            <v>151613</v>
          </cell>
          <cell r="R349">
            <v>0</v>
          </cell>
          <cell r="S349">
            <v>116500</v>
          </cell>
          <cell r="T349">
            <v>304633</v>
          </cell>
          <cell r="U349">
            <v>208429</v>
          </cell>
          <cell r="V349">
            <v>48000</v>
          </cell>
          <cell r="W349">
            <v>48000</v>
          </cell>
          <cell r="X349">
            <v>0</v>
          </cell>
          <cell r="Y349">
            <v>12000</v>
          </cell>
          <cell r="Z349">
            <v>60000</v>
          </cell>
          <cell r="AA349">
            <v>211613</v>
          </cell>
          <cell r="AB349">
            <v>60000</v>
          </cell>
          <cell r="AC349">
            <v>159800</v>
          </cell>
          <cell r="AD349">
            <v>304633</v>
          </cell>
          <cell r="AE349">
            <v>141429</v>
          </cell>
          <cell r="AH349">
            <v>523</v>
          </cell>
          <cell r="AP349">
            <v>1076535.3399999999</v>
          </cell>
        </row>
        <row r="350">
          <cell r="B350" t="str">
            <v>Dự án xây dựng cầu dân sinh và quản lý  tài sản đường địa phương (Dự án LRAMP) tỉnh Quảng Bình</v>
          </cell>
          <cell r="E350" t="str">
            <v>GTVT</v>
          </cell>
          <cell r="F350" t="str">
            <v>5KCM</v>
          </cell>
          <cell r="G350" t="str">
            <v>Quảng Bình</v>
          </cell>
          <cell r="H350">
            <v>2016</v>
          </cell>
          <cell r="J350">
            <v>2021</v>
          </cell>
          <cell r="M350" t="str">
            <v xml:space="preserve">622/QĐ-BGTVT ngày 2/3/2016; 2949/QĐ-UBND 22/8/2017 </v>
          </cell>
          <cell r="N350">
            <v>146500</v>
          </cell>
          <cell r="P350">
            <v>10500</v>
          </cell>
          <cell r="Q350">
            <v>2500</v>
          </cell>
          <cell r="S350">
            <v>2500</v>
          </cell>
          <cell r="T350">
            <v>7350</v>
          </cell>
          <cell r="U350">
            <v>4850</v>
          </cell>
          <cell r="V350">
            <v>1000</v>
          </cell>
          <cell r="W350">
            <v>1000</v>
          </cell>
          <cell r="X350">
            <v>0</v>
          </cell>
          <cell r="Z350">
            <v>1000</v>
          </cell>
          <cell r="AA350">
            <v>3500</v>
          </cell>
          <cell r="AB350">
            <v>1000</v>
          </cell>
          <cell r="AC350">
            <v>3500</v>
          </cell>
          <cell r="AD350">
            <v>7350</v>
          </cell>
          <cell r="AE350">
            <v>3850</v>
          </cell>
          <cell r="AF350">
            <v>1925</v>
          </cell>
          <cell r="AG350">
            <v>50</v>
          </cell>
          <cell r="AI350">
            <v>1925</v>
          </cell>
          <cell r="AJ350">
            <v>5425</v>
          </cell>
          <cell r="AK350">
            <v>5425</v>
          </cell>
          <cell r="AL350">
            <v>7350</v>
          </cell>
          <cell r="AM350">
            <v>1925</v>
          </cell>
          <cell r="AN350" t="str">
            <v>Sở Giao thông Vận tải</v>
          </cell>
          <cell r="AP350">
            <v>146500</v>
          </cell>
          <cell r="AU350" t="str">
            <v>Sở Giao thông Vận tải</v>
          </cell>
        </row>
        <row r="351">
          <cell r="B351" t="str">
            <v>Dự án thoát nước và vệ sinh môi trường đô thị Ba Đồn (Đan Mạch)</v>
          </cell>
          <cell r="E351" t="str">
            <v>HTCC</v>
          </cell>
          <cell r="F351" t="str">
            <v>4Chuyển tiếp</v>
          </cell>
          <cell r="G351" t="str">
            <v>Quảng Trạch</v>
          </cell>
          <cell r="H351">
            <v>2010</v>
          </cell>
          <cell r="J351">
            <v>2019</v>
          </cell>
          <cell r="M351" t="str">
            <v>1106/QĐ-UBND ngày 07/5/2014</v>
          </cell>
          <cell r="N351">
            <v>122095</v>
          </cell>
          <cell r="P351">
            <v>69246</v>
          </cell>
          <cell r="Q351">
            <v>76113</v>
          </cell>
          <cell r="S351">
            <v>49600</v>
          </cell>
          <cell r="T351">
            <v>60446</v>
          </cell>
          <cell r="U351">
            <v>19646</v>
          </cell>
          <cell r="V351">
            <v>6000</v>
          </cell>
          <cell r="W351">
            <v>6000</v>
          </cell>
          <cell r="X351">
            <v>0</v>
          </cell>
          <cell r="Y351">
            <v>-5000</v>
          </cell>
          <cell r="Z351">
            <v>1000</v>
          </cell>
          <cell r="AA351">
            <v>77113</v>
          </cell>
          <cell r="AB351">
            <v>1000</v>
          </cell>
          <cell r="AC351">
            <v>41800</v>
          </cell>
          <cell r="AD351">
            <v>60446</v>
          </cell>
          <cell r="AE351">
            <v>18646</v>
          </cell>
          <cell r="AF351">
            <v>9323</v>
          </cell>
          <cell r="AG351">
            <v>50</v>
          </cell>
          <cell r="AI351">
            <v>9323</v>
          </cell>
          <cell r="AJ351">
            <v>86436</v>
          </cell>
          <cell r="AK351">
            <v>51123</v>
          </cell>
          <cell r="AL351">
            <v>60446</v>
          </cell>
          <cell r="AM351">
            <v>9323</v>
          </cell>
          <cell r="AN351" t="str">
            <v>UBND huyện Quảng Trạch</v>
          </cell>
          <cell r="AP351">
            <v>122095</v>
          </cell>
          <cell r="AU351" t="str">
            <v>UBND huyện Quảng Trạch</v>
          </cell>
        </row>
        <row r="352">
          <cell r="B352" t="str">
            <v>Dự án Phát triển môi trường, hạ tầng đô thị để ứng phó với biến đổi khí hậu  thành phố Đồng Hới</v>
          </cell>
          <cell r="E352" t="str">
            <v>HTCC</v>
          </cell>
          <cell r="F352" t="str">
            <v>5KCM</v>
          </cell>
          <cell r="G352" t="str">
            <v>Đồng Hới</v>
          </cell>
          <cell r="H352">
            <v>2017</v>
          </cell>
          <cell r="J352">
            <v>2022</v>
          </cell>
          <cell r="M352" t="str">
            <v>221/QĐ-UBND ngày 28/1/2015; 2681/QĐ-UBND ngày 29/9/2015: 3473/QĐ-UBND ngày 02/10/2017</v>
          </cell>
          <cell r="N352">
            <v>176748</v>
          </cell>
          <cell r="P352">
            <v>176748</v>
          </cell>
          <cell r="Q352">
            <v>18000</v>
          </cell>
          <cell r="S352">
            <v>18000</v>
          </cell>
          <cell r="T352">
            <v>83000</v>
          </cell>
          <cell r="U352">
            <v>72000</v>
          </cell>
          <cell r="V352">
            <v>10000</v>
          </cell>
          <cell r="W352">
            <v>10000</v>
          </cell>
          <cell r="X352">
            <v>0</v>
          </cell>
          <cell r="Y352">
            <v>12800</v>
          </cell>
          <cell r="Z352">
            <v>22800</v>
          </cell>
          <cell r="AA352">
            <v>40800</v>
          </cell>
          <cell r="AB352">
            <v>22800</v>
          </cell>
          <cell r="AC352">
            <v>33800</v>
          </cell>
          <cell r="AD352">
            <v>83000</v>
          </cell>
          <cell r="AE352">
            <v>49200</v>
          </cell>
          <cell r="AF352">
            <v>24600</v>
          </cell>
          <cell r="AG352">
            <v>50</v>
          </cell>
          <cell r="AI352">
            <v>24600</v>
          </cell>
          <cell r="AJ352">
            <v>65400</v>
          </cell>
          <cell r="AK352">
            <v>62243</v>
          </cell>
          <cell r="AL352">
            <v>83000</v>
          </cell>
          <cell r="AM352">
            <v>20757</v>
          </cell>
          <cell r="AN352" t="str">
            <v>UBND tỉnh(BQL Dự án Môi trường và Biến đổi khí hậu Thành phố Đồng Hới)</v>
          </cell>
          <cell r="AO352" t="str">
            <v>Điều chỉnh trung hạn 50,2 tỷ xuống 49,2 tỷ</v>
          </cell>
          <cell r="AP352" t="e">
            <v>#VALUE!</v>
          </cell>
          <cell r="AU352" t="str">
            <v>UBND tỉnh (BQL Dự án Môi trường và Biến đổi khí hậu Thành phố Đồng Hới)</v>
          </cell>
        </row>
        <row r="353">
          <cell r="B353" t="str">
            <v>Hạ tầng cơ bản cho phát triển toàn diện các tỉnh Nghệ An, Hà Tỉnh, Quảng Bình và Quảng Trị - Tiểu dự án tỉnh Quảng Bình (ADB)</v>
          </cell>
          <cell r="E353" t="str">
            <v>HTCC</v>
          </cell>
          <cell r="F353" t="str">
            <v>5KCM</v>
          </cell>
          <cell r="G353" t="str">
            <v>Quảng Bình</v>
          </cell>
          <cell r="H353">
            <v>2018</v>
          </cell>
          <cell r="J353">
            <v>2023</v>
          </cell>
          <cell r="M353" t="str">
            <v xml:space="preserve">1769/QĐ-UBND ngày 30/5/2018 </v>
          </cell>
          <cell r="N353">
            <v>259649.99999999997</v>
          </cell>
          <cell r="P353">
            <v>118029.99999999997</v>
          </cell>
          <cell r="Q353">
            <v>10000</v>
          </cell>
          <cell r="S353">
            <v>10000</v>
          </cell>
          <cell r="T353">
            <v>61000</v>
          </cell>
          <cell r="U353">
            <v>51000</v>
          </cell>
          <cell r="V353">
            <v>10000</v>
          </cell>
          <cell r="W353">
            <v>10000</v>
          </cell>
          <cell r="X353">
            <v>0</v>
          </cell>
          <cell r="Z353">
            <v>10000</v>
          </cell>
          <cell r="AA353">
            <v>20000</v>
          </cell>
          <cell r="AB353">
            <v>10000</v>
          </cell>
          <cell r="AC353">
            <v>20000</v>
          </cell>
          <cell r="AD353">
            <v>61000</v>
          </cell>
          <cell r="AE353">
            <v>41000</v>
          </cell>
          <cell r="AF353">
            <v>20500</v>
          </cell>
          <cell r="AG353">
            <v>50</v>
          </cell>
          <cell r="AI353">
            <v>20500</v>
          </cell>
          <cell r="AJ353">
            <v>40500</v>
          </cell>
          <cell r="AK353">
            <v>40500</v>
          </cell>
          <cell r="AL353">
            <v>61000</v>
          </cell>
          <cell r="AM353">
            <v>20500</v>
          </cell>
          <cell r="AN353" t="str">
            <v>Sở Kế hoạch và Đầu tư</v>
          </cell>
          <cell r="AP353">
            <v>259649.99999999997</v>
          </cell>
          <cell r="AU353" t="str">
            <v>Sở Kế hoạch và Đầu tư</v>
          </cell>
        </row>
        <row r="354">
          <cell r="B354" t="str">
            <v>Dự án môi trường bền vững các thành phố duyên hải - Tiểu dự án thành phố Đồng Hới (WB)</v>
          </cell>
          <cell r="E354" t="str">
            <v>HTCC</v>
          </cell>
          <cell r="F354" t="str">
            <v>5KCM</v>
          </cell>
          <cell r="G354" t="str">
            <v>Đồng Hới</v>
          </cell>
          <cell r="H354">
            <v>2017</v>
          </cell>
          <cell r="J354">
            <v>2022</v>
          </cell>
          <cell r="M354" t="str">
            <v>3520/QĐ-UBND ngày 31/10/2016</v>
          </cell>
          <cell r="N354">
            <v>177769.33999999994</v>
          </cell>
          <cell r="P354">
            <v>96413.459999999948</v>
          </cell>
          <cell r="Q354">
            <v>20900</v>
          </cell>
          <cell r="S354">
            <v>20900</v>
          </cell>
          <cell r="T354">
            <v>48000</v>
          </cell>
          <cell r="U354">
            <v>28000</v>
          </cell>
          <cell r="V354">
            <v>15000</v>
          </cell>
          <cell r="W354">
            <v>15000</v>
          </cell>
          <cell r="X354">
            <v>0</v>
          </cell>
          <cell r="Y354">
            <v>4500</v>
          </cell>
          <cell r="Z354">
            <v>19500</v>
          </cell>
          <cell r="AA354">
            <v>40400</v>
          </cell>
          <cell r="AB354">
            <v>19500</v>
          </cell>
          <cell r="AC354">
            <v>39500</v>
          </cell>
          <cell r="AD354">
            <v>48000</v>
          </cell>
          <cell r="AE354">
            <v>8500</v>
          </cell>
          <cell r="AF354">
            <v>4250</v>
          </cell>
          <cell r="AG354">
            <v>50</v>
          </cell>
          <cell r="AI354">
            <v>4250</v>
          </cell>
          <cell r="AJ354">
            <v>44650</v>
          </cell>
          <cell r="AK354">
            <v>40207</v>
          </cell>
          <cell r="AL354">
            <v>48000</v>
          </cell>
          <cell r="AM354">
            <v>7793</v>
          </cell>
          <cell r="AN354" t="str">
            <v>UBND tỉnh (BQL Dự án Môi trường và Biến đổi khí hậu Thành phố Đồng Hới)</v>
          </cell>
          <cell r="AP354">
            <v>177769.33999999994</v>
          </cell>
          <cell r="AU354" t="str">
            <v>UBND tỉnh (BQL Dự án Môi trường và Biến đổi khí hậu Thành phố Đồng Hới)</v>
          </cell>
        </row>
        <row r="355">
          <cell r="B355" t="str">
            <v>Dự án Phục hồi và quản lý bền vững rừng phòng hộ, tỉnh Quảng Bình (JICA2)</v>
          </cell>
          <cell r="E355" t="str">
            <v>NN-TL</v>
          </cell>
          <cell r="F355" t="str">
            <v>4Chuyển tiếp</v>
          </cell>
          <cell r="G355" t="str">
            <v>Quảng Bình</v>
          </cell>
          <cell r="H355">
            <v>2012</v>
          </cell>
          <cell r="J355">
            <v>2021</v>
          </cell>
          <cell r="M355" t="str">
            <v xml:space="preserve">1828/QĐ-UBND ngày 10/8/2012; 3075/QĐ-UBND ngày 31/8/2017 </v>
          </cell>
          <cell r="N355">
            <v>21367</v>
          </cell>
          <cell r="P355">
            <v>20367</v>
          </cell>
          <cell r="Q355">
            <v>6700</v>
          </cell>
          <cell r="S355">
            <v>5000</v>
          </cell>
          <cell r="T355">
            <v>19967</v>
          </cell>
          <cell r="U355">
            <v>15367</v>
          </cell>
          <cell r="V355">
            <v>1000</v>
          </cell>
          <cell r="W355">
            <v>1000</v>
          </cell>
          <cell r="X355">
            <v>0</v>
          </cell>
          <cell r="Y355">
            <v>-1000</v>
          </cell>
          <cell r="Z355">
            <v>0</v>
          </cell>
          <cell r="AA355">
            <v>6700</v>
          </cell>
          <cell r="AB355">
            <v>0</v>
          </cell>
          <cell r="AC355">
            <v>5000</v>
          </cell>
          <cell r="AD355">
            <v>19967</v>
          </cell>
          <cell r="AE355">
            <v>15367</v>
          </cell>
          <cell r="AF355">
            <v>7983.5</v>
          </cell>
          <cell r="AG355">
            <v>51.952235309429298</v>
          </cell>
          <cell r="AH355">
            <v>-5784</v>
          </cell>
          <cell r="AI355">
            <v>2199.5</v>
          </cell>
          <cell r="AJ355">
            <v>8899.5</v>
          </cell>
          <cell r="AK355">
            <v>7199.5</v>
          </cell>
          <cell r="AL355">
            <v>19967</v>
          </cell>
          <cell r="AM355">
            <v>12767.5</v>
          </cell>
          <cell r="AN355" t="str">
            <v>Sở Nông nghiệp và PTNT</v>
          </cell>
          <cell r="AP355">
            <v>21367</v>
          </cell>
          <cell r="AU355" t="str">
            <v>Sở Nông nghiệp và PTNT</v>
          </cell>
        </row>
        <row r="356">
          <cell r="B356" t="str">
            <v>Dự án phát triển nông thôn bền vững vì người nghèo tỉnh Quảng Bình (IFAD)</v>
          </cell>
          <cell r="E356" t="str">
            <v>NN-TL</v>
          </cell>
          <cell r="F356" t="str">
            <v>4Chuyển tiếp</v>
          </cell>
          <cell r="G356" t="str">
            <v>Quảng Bình</v>
          </cell>
          <cell r="H356">
            <v>2013</v>
          </cell>
          <cell r="J356">
            <v>2018</v>
          </cell>
          <cell r="M356" t="str">
            <v>3156/QĐ-UBND ngày 31/10/2014</v>
          </cell>
          <cell r="N356">
            <v>141538</v>
          </cell>
          <cell r="P356">
            <v>4900</v>
          </cell>
          <cell r="Q356">
            <v>10400</v>
          </cell>
          <cell r="S356">
            <v>3500</v>
          </cell>
          <cell r="T356">
            <v>4127</v>
          </cell>
          <cell r="U356">
            <v>1127</v>
          </cell>
          <cell r="V356">
            <v>1000</v>
          </cell>
          <cell r="W356">
            <v>1000</v>
          </cell>
          <cell r="X356">
            <v>0</v>
          </cell>
          <cell r="Z356">
            <v>1000</v>
          </cell>
          <cell r="AA356">
            <v>11400</v>
          </cell>
          <cell r="AB356">
            <v>1000</v>
          </cell>
          <cell r="AC356">
            <v>4500</v>
          </cell>
          <cell r="AD356">
            <v>4127</v>
          </cell>
          <cell r="AE356">
            <v>127</v>
          </cell>
          <cell r="AF356">
            <v>127</v>
          </cell>
          <cell r="AG356">
            <v>100</v>
          </cell>
          <cell r="AI356">
            <v>127</v>
          </cell>
          <cell r="AJ356">
            <v>11527</v>
          </cell>
          <cell r="AK356">
            <v>4627</v>
          </cell>
          <cell r="AL356">
            <v>4127</v>
          </cell>
          <cell r="AM356">
            <v>0</v>
          </cell>
          <cell r="AN356" t="str">
            <v>UBND tỉnh</v>
          </cell>
          <cell r="AP356">
            <v>141538</v>
          </cell>
          <cell r="AU356" t="str">
            <v>UBND tỉnh</v>
          </cell>
        </row>
        <row r="357">
          <cell r="B357" t="str">
            <v>Tiểu Dự án quản lý rủi ro thiên tai dựa vào cộng đồng (CBDRM) thuộc Dự án Quản lý thiên tai (VN-Haz/WB5) tỉnh Quảng Bình- HP3</v>
          </cell>
          <cell r="E357" t="str">
            <v>NN-TL</v>
          </cell>
          <cell r="F357" t="str">
            <v>5KCM</v>
          </cell>
          <cell r="G357" t="str">
            <v>Quảng Bình</v>
          </cell>
          <cell r="H357">
            <v>2015</v>
          </cell>
          <cell r="J357">
            <v>2018</v>
          </cell>
          <cell r="M357" t="str">
            <v>77/QĐ-UBND ngày 13/1/2016</v>
          </cell>
          <cell r="N357">
            <v>6339</v>
          </cell>
          <cell r="P357">
            <v>6339</v>
          </cell>
          <cell r="Q357">
            <v>4000</v>
          </cell>
          <cell r="S357">
            <v>4000</v>
          </cell>
          <cell r="T357">
            <v>6339</v>
          </cell>
          <cell r="U357">
            <v>2339</v>
          </cell>
          <cell r="V357">
            <v>1500</v>
          </cell>
          <cell r="W357">
            <v>1500</v>
          </cell>
          <cell r="X357">
            <v>0</v>
          </cell>
          <cell r="Z357">
            <v>1500</v>
          </cell>
          <cell r="AA357">
            <v>5500</v>
          </cell>
          <cell r="AB357">
            <v>1500</v>
          </cell>
          <cell r="AC357">
            <v>5500</v>
          </cell>
          <cell r="AD357">
            <v>6339</v>
          </cell>
          <cell r="AE357">
            <v>839</v>
          </cell>
          <cell r="AF357">
            <v>839</v>
          </cell>
          <cell r="AG357">
            <v>100</v>
          </cell>
          <cell r="AI357">
            <v>839</v>
          </cell>
          <cell r="AJ357">
            <v>6339</v>
          </cell>
          <cell r="AK357">
            <v>6339</v>
          </cell>
          <cell r="AL357">
            <v>6339</v>
          </cell>
          <cell r="AM357">
            <v>0</v>
          </cell>
          <cell r="AN357" t="str">
            <v>Sở Nông nghiệp và PTNT</v>
          </cell>
          <cell r="AP357">
            <v>6339</v>
          </cell>
          <cell r="AU357" t="str">
            <v>Sở Nông nghiệp và PTNT</v>
          </cell>
        </row>
        <row r="358">
          <cell r="B358" t="str">
            <v>Dự án sửa chữa và nâng cao an toàn đập (WB8)</v>
          </cell>
          <cell r="E358" t="str">
            <v>NN-TL</v>
          </cell>
          <cell r="F358" t="str">
            <v>5KCM</v>
          </cell>
          <cell r="G358" t="str">
            <v>Quảng Bình</v>
          </cell>
          <cell r="H358">
            <v>2016</v>
          </cell>
          <cell r="J358">
            <v>2022</v>
          </cell>
          <cell r="M358" t="str">
            <v>4638/QĐ-BNN-HTQT ngày 11/9/2015</v>
          </cell>
          <cell r="N358">
            <v>14404</v>
          </cell>
          <cell r="P358">
            <v>14404</v>
          </cell>
          <cell r="Q358">
            <v>3000</v>
          </cell>
          <cell r="S358">
            <v>3000</v>
          </cell>
          <cell r="T358">
            <v>14404</v>
          </cell>
          <cell r="U358">
            <v>7100</v>
          </cell>
          <cell r="V358">
            <v>1500</v>
          </cell>
          <cell r="W358">
            <v>1500</v>
          </cell>
          <cell r="X358">
            <v>0</v>
          </cell>
          <cell r="Y358">
            <v>1700</v>
          </cell>
          <cell r="Z358">
            <v>3200</v>
          </cell>
          <cell r="AA358">
            <v>6200</v>
          </cell>
          <cell r="AB358">
            <v>3200</v>
          </cell>
          <cell r="AC358">
            <v>6200</v>
          </cell>
          <cell r="AD358">
            <v>14404</v>
          </cell>
          <cell r="AE358">
            <v>3900</v>
          </cell>
          <cell r="AF358">
            <v>1950</v>
          </cell>
          <cell r="AG358">
            <v>50</v>
          </cell>
          <cell r="AH358">
            <v>1950</v>
          </cell>
          <cell r="AI358">
            <v>3900</v>
          </cell>
          <cell r="AJ358">
            <v>10100</v>
          </cell>
          <cell r="AK358">
            <v>10100</v>
          </cell>
          <cell r="AL358">
            <v>14404</v>
          </cell>
          <cell r="AM358">
            <v>4304</v>
          </cell>
          <cell r="AN358" t="str">
            <v>Sở Nông nghiệp và PTNT</v>
          </cell>
          <cell r="AO358" t="str">
            <v>P.ĐN đề xuất Điều chỉnh trung hạn 10,1 tỷ lên 14,404 tỷ</v>
          </cell>
          <cell r="AP358" t="e">
            <v>#VALUE!</v>
          </cell>
          <cell r="AU358" t="str">
            <v>Sở Nông nghiệp và PTNT</v>
          </cell>
        </row>
        <row r="359">
          <cell r="B359" t="str">
            <v>Dự án Tăng cường quản lý đất đai và cơ sở dữ liệu đất đai thực hiện tại tỉnh Quảng Bình (VILG)</v>
          </cell>
          <cell r="E359" t="str">
            <v>TNMT</v>
          </cell>
          <cell r="F359" t="str">
            <v>5KCM</v>
          </cell>
          <cell r="G359" t="str">
            <v>Quảng Bình</v>
          </cell>
          <cell r="H359">
            <v>2017</v>
          </cell>
          <cell r="J359">
            <v>2021</v>
          </cell>
          <cell r="M359" t="str">
            <v>1236/QĐ-BTNMT ngày 30/5/2016; 896/QĐ-UBND ngày 21/3/2017</v>
          </cell>
          <cell r="N359">
            <v>10125</v>
          </cell>
          <cell r="P359">
            <v>10125</v>
          </cell>
          <cell r="Q359">
            <v>0</v>
          </cell>
          <cell r="S359">
            <v>0</v>
          </cell>
          <cell r="U359">
            <v>7000</v>
          </cell>
          <cell r="V359">
            <v>1000</v>
          </cell>
          <cell r="W359">
            <v>1000</v>
          </cell>
          <cell r="X359">
            <v>0</v>
          </cell>
          <cell r="Y359">
            <v>-1000</v>
          </cell>
          <cell r="Z359">
            <v>0</v>
          </cell>
          <cell r="AA359">
            <v>0</v>
          </cell>
          <cell r="AB359">
            <v>0</v>
          </cell>
          <cell r="AC359">
            <v>0</v>
          </cell>
          <cell r="AD359">
            <v>0</v>
          </cell>
          <cell r="AF359">
            <v>3500</v>
          </cell>
          <cell r="AG359">
            <v>50</v>
          </cell>
          <cell r="AH359">
            <v>-3500</v>
          </cell>
          <cell r="AI359">
            <v>0</v>
          </cell>
          <cell r="AJ359">
            <v>0</v>
          </cell>
          <cell r="AK359">
            <v>0</v>
          </cell>
          <cell r="AL359">
            <v>0</v>
          </cell>
          <cell r="AM359">
            <v>0</v>
          </cell>
          <cell r="AN359" t="str">
            <v>Sở Tài nguyên - Môi trường</v>
          </cell>
          <cell r="AO359" t="str">
            <v>Điều chỉnh trung hạn 3,645 lên 7 tỷ</v>
          </cell>
          <cell r="AU359" t="str">
            <v>Sở Tài nguyên và Môi trường</v>
          </cell>
        </row>
        <row r="360">
          <cell r="B360" t="str">
            <v>Dự án đã phê duyệt đề nghị bổ sung trong kế hoạch đầu tư công trung hạn2016-2020</v>
          </cell>
          <cell r="N360">
            <v>31330</v>
          </cell>
          <cell r="O360">
            <v>0</v>
          </cell>
          <cell r="P360">
            <v>31330</v>
          </cell>
          <cell r="Q360">
            <v>0</v>
          </cell>
          <cell r="R360">
            <v>0</v>
          </cell>
          <cell r="S360">
            <v>0</v>
          </cell>
          <cell r="T360">
            <v>9500</v>
          </cell>
          <cell r="U360">
            <v>9500</v>
          </cell>
          <cell r="V360">
            <v>2000</v>
          </cell>
          <cell r="W360">
            <v>2000</v>
          </cell>
          <cell r="Z360">
            <v>2000</v>
          </cell>
          <cell r="AA360">
            <v>0</v>
          </cell>
          <cell r="AB360">
            <v>0</v>
          </cell>
          <cell r="AC360">
            <v>0</v>
          </cell>
          <cell r="AD360">
            <v>9500</v>
          </cell>
          <cell r="AE360">
            <v>9500</v>
          </cell>
        </row>
        <row r="361">
          <cell r="B361" t="str">
            <v>Dự án hiện đại hóa ngành lâm nghiệp và tăng cường tính chống chịu vùng ven biển tỉnh Quảng Bình</v>
          </cell>
          <cell r="G361" t="str">
            <v>Quảng Bình</v>
          </cell>
          <cell r="H361">
            <v>2018</v>
          </cell>
          <cell r="J361">
            <v>2023</v>
          </cell>
          <cell r="M361" t="str">
            <v>548/QĐ-TTg ngày 21/4/20171757/QĐ-UBND ngày 19/5/20173479/QĐ-UBND ngày 13/9/2019</v>
          </cell>
          <cell r="N361">
            <v>31330</v>
          </cell>
          <cell r="P361">
            <v>31330</v>
          </cell>
          <cell r="T361">
            <v>9500</v>
          </cell>
          <cell r="U361">
            <v>9500</v>
          </cell>
          <cell r="V361">
            <v>2000</v>
          </cell>
          <cell r="W361">
            <v>2000</v>
          </cell>
          <cell r="X361">
            <v>0</v>
          </cell>
          <cell r="Y361">
            <v>-2000</v>
          </cell>
          <cell r="Z361">
            <v>0</v>
          </cell>
          <cell r="AA361">
            <v>0</v>
          </cell>
          <cell r="AB361">
            <v>0</v>
          </cell>
          <cell r="AC361">
            <v>0</v>
          </cell>
          <cell r="AD361">
            <v>9500</v>
          </cell>
          <cell r="AE361">
            <v>9500</v>
          </cell>
          <cell r="AF361">
            <v>4750</v>
          </cell>
          <cell r="AG361">
            <v>50</v>
          </cell>
          <cell r="AH361">
            <v>-3250</v>
          </cell>
          <cell r="AI361">
            <v>1500</v>
          </cell>
          <cell r="AJ361">
            <v>1500</v>
          </cell>
          <cell r="AK361">
            <v>1500</v>
          </cell>
          <cell r="AL361">
            <v>9500</v>
          </cell>
          <cell r="AM361">
            <v>8000</v>
          </cell>
          <cell r="AN361" t="str">
            <v>Sở Nông nghiệp và PTNT</v>
          </cell>
          <cell r="AU361" t="str">
            <v>Sở Nông nghiệp và PTNT</v>
          </cell>
        </row>
        <row r="362">
          <cell r="B362" t="str">
            <v>Bổ sung đối ứng các dự án ODA khởi công mới năm 2019</v>
          </cell>
          <cell r="N362">
            <v>125695</v>
          </cell>
          <cell r="P362">
            <v>50695</v>
          </cell>
          <cell r="Y362">
            <v>0</v>
          </cell>
          <cell r="AA362">
            <v>90</v>
          </cell>
          <cell r="AC362">
            <v>90</v>
          </cell>
          <cell r="AD362">
            <v>19996</v>
          </cell>
          <cell r="AE362">
            <v>19906</v>
          </cell>
        </row>
        <row r="363">
          <cell r="B363" t="str">
            <v>Nâng cấp hệ thống đê, kè bảo vệ bờ sông và trồng rừng ngập mặn để ứng phó với biến đổi khí hậu các xã bãi ngang, cồn bãi thuộc thị xã Ba Đồn, tỉnh Quảng Bình</v>
          </cell>
          <cell r="G363" t="str">
            <v>Ba Đồn</v>
          </cell>
          <cell r="H363">
            <v>2018</v>
          </cell>
          <cell r="J363">
            <v>2020</v>
          </cell>
          <cell r="M363" t="str">
            <v>3530/QĐ-UBND ngày 23/10/2018</v>
          </cell>
          <cell r="N363">
            <v>3996</v>
          </cell>
          <cell r="P363">
            <v>3996</v>
          </cell>
          <cell r="T363">
            <v>3996</v>
          </cell>
          <cell r="U363">
            <v>3996</v>
          </cell>
          <cell r="AA363">
            <v>0</v>
          </cell>
          <cell r="AB363">
            <v>0</v>
          </cell>
          <cell r="AC363">
            <v>0</v>
          </cell>
          <cell r="AD363">
            <v>3996</v>
          </cell>
          <cell r="AE363">
            <v>3996</v>
          </cell>
          <cell r="AF363">
            <v>1998</v>
          </cell>
          <cell r="AG363">
            <v>50</v>
          </cell>
          <cell r="AI363">
            <v>1998</v>
          </cell>
          <cell r="AJ363">
            <v>1998</v>
          </cell>
          <cell r="AK363">
            <v>1998</v>
          </cell>
          <cell r="AL363">
            <v>3996</v>
          </cell>
          <cell r="AM363">
            <v>1998</v>
          </cell>
          <cell r="AN363" t="str">
            <v>P.KTĐNđề xuất bố trí</v>
          </cell>
          <cell r="AU363" t="str">
            <v>Sở Nông nghiệp và PTNT</v>
          </cell>
        </row>
        <row r="364">
          <cell r="B364" t="str">
            <v>Xây dựng củng cố đê, kè chống sạt lở cửa sông Nhật Lệ, thành phố Đồng Hới, tỉnh Quảng Bình</v>
          </cell>
          <cell r="G364" t="str">
            <v>Đồng Hới</v>
          </cell>
          <cell r="H364">
            <v>2018</v>
          </cell>
          <cell r="J364">
            <v>2020</v>
          </cell>
          <cell r="M364" t="str">
            <v>3355/QĐ-UBND ngày 10/10/2018</v>
          </cell>
          <cell r="N364">
            <v>81000</v>
          </cell>
          <cell r="P364">
            <v>6000</v>
          </cell>
          <cell r="Q364">
            <v>90</v>
          </cell>
          <cell r="S364">
            <v>90</v>
          </cell>
          <cell r="T364">
            <v>6000</v>
          </cell>
          <cell r="U364">
            <v>5910</v>
          </cell>
          <cell r="AA364">
            <v>90</v>
          </cell>
          <cell r="AB364">
            <v>0</v>
          </cell>
          <cell r="AC364">
            <v>90</v>
          </cell>
          <cell r="AD364">
            <v>6000</v>
          </cell>
          <cell r="AE364">
            <v>5910</v>
          </cell>
          <cell r="AF364">
            <v>2955</v>
          </cell>
          <cell r="AG364">
            <v>50</v>
          </cell>
          <cell r="AH364">
            <v>2784</v>
          </cell>
          <cell r="AI364">
            <v>5739</v>
          </cell>
          <cell r="AJ364">
            <v>5829</v>
          </cell>
          <cell r="AK364">
            <v>5829</v>
          </cell>
          <cell r="AL364">
            <v>6000</v>
          </cell>
          <cell r="AM364">
            <v>171</v>
          </cell>
          <cell r="AU364" t="str">
            <v>Sở Tài nguyên và Môi trường</v>
          </cell>
        </row>
        <row r="365">
          <cell r="B365" t="str">
            <v>Dự án Phát triển cơ sở hạ tầng du lịch hỗ trợ cho tăng trưởng toàn diện khu vực tiểu vùng Mê Công mở rộng - giai đoạn 2, Tiểu dự án tỉnh Quảng Bình</v>
          </cell>
          <cell r="G365" t="str">
            <v>Quảng Bình</v>
          </cell>
          <cell r="H365">
            <v>2019</v>
          </cell>
          <cell r="J365">
            <v>2023</v>
          </cell>
          <cell r="M365" t="str">
            <v>3590/QĐ-UBND ngày 25/10/2018; 1142/QĐ-UBND ngày 14/4/2020</v>
          </cell>
          <cell r="N365">
            <v>40699</v>
          </cell>
          <cell r="P365">
            <v>40699</v>
          </cell>
          <cell r="T365">
            <v>10000</v>
          </cell>
          <cell r="U365">
            <v>10000</v>
          </cell>
          <cell r="AA365">
            <v>0</v>
          </cell>
          <cell r="AB365">
            <v>0</v>
          </cell>
          <cell r="AC365">
            <v>0</v>
          </cell>
          <cell r="AD365">
            <v>10000</v>
          </cell>
          <cell r="AE365">
            <v>10000</v>
          </cell>
          <cell r="AF365">
            <v>5000</v>
          </cell>
          <cell r="AG365">
            <v>50</v>
          </cell>
          <cell r="AH365">
            <v>-2330</v>
          </cell>
          <cell r="AI365">
            <v>2670</v>
          </cell>
          <cell r="AJ365">
            <v>2670</v>
          </cell>
          <cell r="AK365">
            <v>2670</v>
          </cell>
          <cell r="AL365">
            <v>10000</v>
          </cell>
          <cell r="AM365">
            <v>7330</v>
          </cell>
          <cell r="AU365" t="str">
            <v>Sở Du lịch</v>
          </cell>
        </row>
        <row r="366">
          <cell r="B366" t="str">
            <v>Dự án giáo dục THCS khu vực khó khăn nhất giai đoạn 2</v>
          </cell>
          <cell r="G366" t="str">
            <v>Quảng Bình</v>
          </cell>
          <cell r="H366">
            <v>2015</v>
          </cell>
          <cell r="J366">
            <v>2020</v>
          </cell>
          <cell r="M366" t="str">
            <v>3231, 3232, 3234/QĐ-UBND ngày 11/11/2015; 3542, 3543/QĐ-UBND ngày 09/12/2015</v>
          </cell>
          <cell r="N366">
            <v>4217</v>
          </cell>
          <cell r="P366">
            <v>4217</v>
          </cell>
          <cell r="Q366">
            <v>2871</v>
          </cell>
          <cell r="S366">
            <v>2871</v>
          </cell>
          <cell r="T366">
            <v>6231</v>
          </cell>
          <cell r="AA366">
            <v>2871</v>
          </cell>
          <cell r="AC366">
            <v>2871</v>
          </cell>
          <cell r="AD366">
            <v>6231</v>
          </cell>
          <cell r="AE366">
            <v>6231</v>
          </cell>
          <cell r="AH366">
            <v>846</v>
          </cell>
          <cell r="AI366">
            <v>846</v>
          </cell>
          <cell r="AJ366">
            <v>3717</v>
          </cell>
          <cell r="AK366">
            <v>3717</v>
          </cell>
          <cell r="AM366">
            <v>2514</v>
          </cell>
          <cell r="AU366" t="str">
            <v>Sở Giáo dục và Đào tạo</v>
          </cell>
        </row>
        <row r="367">
          <cell r="B367" t="str">
            <v>Tiểu dự án Cấp điện nông thôn từ lưới điện quốc gia tỉnh Quảng Bình, giai đoạn 2018-2020-EU tài trợ</v>
          </cell>
          <cell r="G367" t="str">
            <v>Quảng Bình</v>
          </cell>
          <cell r="H367">
            <v>2018</v>
          </cell>
          <cell r="J367">
            <v>2020</v>
          </cell>
          <cell r="M367" t="str">
            <v>1787/QĐ-UBND ngày 27/5/2019</v>
          </cell>
          <cell r="N367">
            <v>12965.618</v>
          </cell>
          <cell r="P367">
            <v>12965.618</v>
          </cell>
          <cell r="T367">
            <v>6966</v>
          </cell>
          <cell r="U367">
            <v>1423</v>
          </cell>
          <cell r="AD367">
            <v>6966</v>
          </cell>
          <cell r="AE367">
            <v>6966</v>
          </cell>
          <cell r="AF367">
            <v>1423</v>
          </cell>
          <cell r="AI367">
            <v>1423</v>
          </cell>
          <cell r="AJ367">
            <v>1423</v>
          </cell>
          <cell r="AK367">
            <v>1423</v>
          </cell>
          <cell r="AL367">
            <v>6966</v>
          </cell>
          <cell r="AM367">
            <v>5543</v>
          </cell>
          <cell r="AN367" t="str">
            <v>P.KTĐNđề xuất đ/c KH trung hạn từ 1,423 triệu lên 6,966 triệu</v>
          </cell>
          <cell r="AU367" t="str">
            <v>Sở Công Thương</v>
          </cell>
        </row>
        <row r="368">
          <cell r="B368" t="str">
            <v>Dự án đầu tư xây dựng và phát triển hệ thống cung ứng dịch vụ y tế tuyến cơ sở</v>
          </cell>
          <cell r="G368" t="str">
            <v>Quảng Bình</v>
          </cell>
          <cell r="H368">
            <v>2020</v>
          </cell>
          <cell r="J368">
            <v>2024</v>
          </cell>
          <cell r="M368" t="str">
            <v>324/QĐ-TTg ngày 23/3/2019; 1119/QĐ-UBND ngày 29/3/2019</v>
          </cell>
          <cell r="N368">
            <v>35686</v>
          </cell>
          <cell r="P368">
            <v>35686</v>
          </cell>
          <cell r="T368">
            <v>5000</v>
          </cell>
          <cell r="AD368">
            <v>5000</v>
          </cell>
          <cell r="AE368">
            <v>5000</v>
          </cell>
          <cell r="AJ368">
            <v>0</v>
          </cell>
          <cell r="AK368">
            <v>0</v>
          </cell>
          <cell r="AL368">
            <v>5000</v>
          </cell>
          <cell r="AM368">
            <v>5000</v>
          </cell>
          <cell r="AU368" t="str">
            <v>Sở Y tế</v>
          </cell>
        </row>
        <row r="369">
          <cell r="B369" t="str">
            <v>Dự án phát triển Giáo dục Trung học giai đoạn 2 Tỉnh Quảng Bình</v>
          </cell>
          <cell r="G369" t="str">
            <v>Quảng Bình</v>
          </cell>
          <cell r="H369">
            <v>2019</v>
          </cell>
          <cell r="J369">
            <v>2020</v>
          </cell>
          <cell r="M369" t="str">
            <v>4439/QĐ-UBND ngày 19/12/2018</v>
          </cell>
          <cell r="N369">
            <v>7182.8760000000002</v>
          </cell>
          <cell r="P369">
            <v>7182.8760000000002</v>
          </cell>
          <cell r="T369">
            <v>7183</v>
          </cell>
          <cell r="AD369">
            <v>7183</v>
          </cell>
          <cell r="AE369">
            <v>7183</v>
          </cell>
          <cell r="AJ369">
            <v>0</v>
          </cell>
          <cell r="AK369">
            <v>0</v>
          </cell>
          <cell r="AL369">
            <v>7183</v>
          </cell>
          <cell r="AM369">
            <v>7183</v>
          </cell>
          <cell r="AU369" t="str">
            <v>Sở Giáo dục và Đào tạo</v>
          </cell>
        </row>
        <row r="370">
          <cell r="B370" t="str">
            <v>Dự án cấp nước sinh hoạt huyện Quảng Trạch GĐ 2</v>
          </cell>
          <cell r="G370" t="str">
            <v>Quảng Bình</v>
          </cell>
          <cell r="T370">
            <v>15000</v>
          </cell>
          <cell r="AD370">
            <v>15000</v>
          </cell>
          <cell r="AE370">
            <v>15000</v>
          </cell>
          <cell r="AJ370">
            <v>0</v>
          </cell>
          <cell r="AK370">
            <v>0</v>
          </cell>
          <cell r="AL370">
            <v>15000</v>
          </cell>
          <cell r="AM370">
            <v>15000</v>
          </cell>
          <cell r="AU370" t="str">
            <v>UBND huyện Quảng Trạch</v>
          </cell>
        </row>
        <row r="371">
          <cell r="B371" t="str">
            <v>Các dự án phân cấp về ngân sách tỉnh</v>
          </cell>
          <cell r="T371">
            <v>590888</v>
          </cell>
          <cell r="U371">
            <v>17948</v>
          </cell>
          <cell r="V371">
            <v>10948</v>
          </cell>
          <cell r="W371">
            <v>10948</v>
          </cell>
          <cell r="Y371">
            <v>0</v>
          </cell>
          <cell r="Z371">
            <v>10948</v>
          </cell>
          <cell r="AA371">
            <v>30387</v>
          </cell>
          <cell r="AB371">
            <v>19148</v>
          </cell>
          <cell r="AC371">
            <v>16787</v>
          </cell>
          <cell r="AD371">
            <v>23787</v>
          </cell>
          <cell r="AE371">
            <v>7000</v>
          </cell>
        </row>
        <row r="372">
          <cell r="B372" t="str">
            <v>Dự án xây dựng cơ sở hạ tầng khu tái định cư thôn Tăng Hóa, huyện Minh Hóa (Hạng mục Đường giao thông), giai đoạn 1: 23,728 tỷ (lồng ghép Chương trình tái cơ cấu nông nghiệp)</v>
          </cell>
          <cell r="E372" t="str">
            <v>HTCC</v>
          </cell>
          <cell r="F372" t="str">
            <v>4Chuyển tiếp</v>
          </cell>
          <cell r="G372" t="str">
            <v>Minh Hóa</v>
          </cell>
          <cell r="H372">
            <v>2015</v>
          </cell>
          <cell r="J372">
            <v>2017</v>
          </cell>
          <cell r="M372" t="str">
            <v>Số 3153/QĐ-UBND ngày 31/10/2014</v>
          </cell>
          <cell r="N372">
            <v>23728</v>
          </cell>
          <cell r="O372">
            <v>0</v>
          </cell>
          <cell r="P372">
            <v>8728</v>
          </cell>
          <cell r="Q372">
            <v>17737</v>
          </cell>
          <cell r="R372">
            <v>8200</v>
          </cell>
          <cell r="S372">
            <v>4137</v>
          </cell>
          <cell r="T372">
            <v>7855</v>
          </cell>
          <cell r="U372">
            <v>3718</v>
          </cell>
          <cell r="V372">
            <v>3718</v>
          </cell>
          <cell r="W372">
            <v>3718</v>
          </cell>
          <cell r="X372">
            <v>100</v>
          </cell>
          <cell r="Z372">
            <v>3718</v>
          </cell>
          <cell r="AA372">
            <v>21455</v>
          </cell>
          <cell r="AB372">
            <v>11918</v>
          </cell>
          <cell r="AC372">
            <v>7855</v>
          </cell>
          <cell r="AD372">
            <v>7855</v>
          </cell>
          <cell r="AE372">
            <v>0</v>
          </cell>
          <cell r="AN372" t="str">
            <v>Cập nhật lại số vốn bố trí</v>
          </cell>
        </row>
        <row r="373">
          <cell r="B373" t="str">
            <v xml:space="preserve">Chương trình Hỗ trợ hộ nghèo xây dựng nhà ở phòng, tránh bão, lụt </v>
          </cell>
          <cell r="E373" t="str">
            <v>VHTT-LĐ</v>
          </cell>
          <cell r="F373" t="str">
            <v>4Chuyển tiếp</v>
          </cell>
          <cell r="G373" t="str">
            <v>Quảng Bình</v>
          </cell>
          <cell r="H373" t="str">
            <v/>
          </cell>
          <cell r="J373" t="str">
            <v/>
          </cell>
          <cell r="N373">
            <v>17702</v>
          </cell>
          <cell r="O373">
            <v>0</v>
          </cell>
          <cell r="P373">
            <v>17702</v>
          </cell>
          <cell r="Q373">
            <v>1702</v>
          </cell>
          <cell r="R373">
            <v>0</v>
          </cell>
          <cell r="S373">
            <v>1702</v>
          </cell>
          <cell r="T373">
            <v>15932</v>
          </cell>
          <cell r="U373">
            <v>14230</v>
          </cell>
          <cell r="V373">
            <v>7230</v>
          </cell>
          <cell r="W373">
            <v>7230</v>
          </cell>
          <cell r="X373">
            <v>50.808151791988756</v>
          </cell>
          <cell r="Z373">
            <v>7230</v>
          </cell>
          <cell r="AA373">
            <v>8932</v>
          </cell>
          <cell r="AB373">
            <v>7230</v>
          </cell>
          <cell r="AC373">
            <v>8932</v>
          </cell>
          <cell r="AD373">
            <v>15932</v>
          </cell>
          <cell r="AE373">
            <v>7000</v>
          </cell>
          <cell r="AF373">
            <v>7000</v>
          </cell>
          <cell r="AG373">
            <v>100</v>
          </cell>
          <cell r="AI373">
            <v>7000</v>
          </cell>
          <cell r="AJ373">
            <v>15932</v>
          </cell>
          <cell r="AK373">
            <v>15932</v>
          </cell>
          <cell r="AL373">
            <v>15932</v>
          </cell>
          <cell r="AM373">
            <v>0</v>
          </cell>
        </row>
        <row r="374">
          <cell r="B374" t="str">
            <v>Các dự án trọng điểm</v>
          </cell>
          <cell r="N374">
            <v>1376678</v>
          </cell>
          <cell r="O374">
            <v>835704</v>
          </cell>
          <cell r="P374">
            <v>753678</v>
          </cell>
          <cell r="Q374">
            <v>375858</v>
          </cell>
          <cell r="R374">
            <v>154000</v>
          </cell>
          <cell r="S374">
            <v>86510</v>
          </cell>
          <cell r="T374">
            <v>497702</v>
          </cell>
          <cell r="U374">
            <v>447102</v>
          </cell>
          <cell r="V374">
            <v>110000</v>
          </cell>
          <cell r="W374">
            <v>110000</v>
          </cell>
          <cell r="X374">
            <v>0</v>
          </cell>
          <cell r="Y374">
            <v>0</v>
          </cell>
          <cell r="Z374">
            <v>110000</v>
          </cell>
          <cell r="AA374">
            <v>485858</v>
          </cell>
          <cell r="AB374">
            <v>264000</v>
          </cell>
          <cell r="AC374">
            <v>196510</v>
          </cell>
          <cell r="AD374">
            <v>497702</v>
          </cell>
          <cell r="AE374">
            <v>337102</v>
          </cell>
          <cell r="AN374">
            <v>95000</v>
          </cell>
          <cell r="AO374">
            <v>15000</v>
          </cell>
        </row>
        <row r="375">
          <cell r="B375" t="str">
            <v>Trụ sở Tỉnh ủy</v>
          </cell>
          <cell r="E375" t="str">
            <v>QLNN</v>
          </cell>
          <cell r="F375" t="str">
            <v>4Chuyển tiếp</v>
          </cell>
          <cell r="G375" t="str">
            <v>Đồng Hới</v>
          </cell>
          <cell r="H375">
            <v>2013</v>
          </cell>
          <cell r="I375">
            <v>2013</v>
          </cell>
          <cell r="J375">
            <v>2019</v>
          </cell>
          <cell r="K375">
            <v>2018</v>
          </cell>
          <cell r="M375" t="str">
            <v>2429/QĐ-UBND ngày 04/10/2013; 3419/QĐ-UBND 26/11/2014; 3490/QĐ-UBND 04/12/2015</v>
          </cell>
          <cell r="N375">
            <v>391940</v>
          </cell>
          <cell r="O375">
            <v>265000</v>
          </cell>
          <cell r="P375">
            <v>126940</v>
          </cell>
          <cell r="Q375">
            <v>206858</v>
          </cell>
          <cell r="R375">
            <v>0</v>
          </cell>
          <cell r="S375">
            <v>71510</v>
          </cell>
          <cell r="T375">
            <v>78336</v>
          </cell>
          <cell r="U375">
            <v>42736</v>
          </cell>
          <cell r="V375">
            <v>20000</v>
          </cell>
          <cell r="W375">
            <v>20000</v>
          </cell>
          <cell r="X375">
            <v>0</v>
          </cell>
          <cell r="Z375">
            <v>20000</v>
          </cell>
          <cell r="AA375">
            <v>226858</v>
          </cell>
          <cell r="AB375">
            <v>20000</v>
          </cell>
          <cell r="AC375">
            <v>91510</v>
          </cell>
          <cell r="AD375">
            <v>78336</v>
          </cell>
          <cell r="AE375">
            <v>22736</v>
          </cell>
          <cell r="AF375">
            <v>11368</v>
          </cell>
          <cell r="AG375">
            <v>50</v>
          </cell>
          <cell r="AI375">
            <v>11368</v>
          </cell>
          <cell r="AJ375">
            <v>238226</v>
          </cell>
          <cell r="AK375">
            <v>102878</v>
          </cell>
          <cell r="AL375">
            <v>78336</v>
          </cell>
          <cell r="AM375">
            <v>11368</v>
          </cell>
          <cell r="AN375" t="str">
            <v>Sửa lại tổng số bố trí</v>
          </cell>
          <cell r="AU375" t="str">
            <v>Văn phòngTỉnh ủy</v>
          </cell>
        </row>
        <row r="376">
          <cell r="B376" t="str">
            <v>Trung tâm văn hóa tỉnh Quảng Bình</v>
          </cell>
          <cell r="E376" t="str">
            <v>QLNN</v>
          </cell>
          <cell r="F376" t="str">
            <v>4Chuyển tiếp</v>
          </cell>
          <cell r="G376" t="str">
            <v>Đồng Hới</v>
          </cell>
          <cell r="H376">
            <v>2015</v>
          </cell>
          <cell r="I376">
            <v>2015</v>
          </cell>
          <cell r="J376">
            <v>2019</v>
          </cell>
          <cell r="K376" t="str">
            <v>chưa</v>
          </cell>
          <cell r="M376" t="str">
            <v>3120/QĐ-UBND ngày 31/10/2014</v>
          </cell>
          <cell r="N376">
            <v>220272</v>
          </cell>
          <cell r="O376">
            <v>120000</v>
          </cell>
          <cell r="P376">
            <v>100272</v>
          </cell>
          <cell r="Q376">
            <v>70000</v>
          </cell>
          <cell r="R376">
            <v>55000</v>
          </cell>
          <cell r="S376">
            <v>15000</v>
          </cell>
          <cell r="T376">
            <v>90245</v>
          </cell>
          <cell r="U376">
            <v>75245</v>
          </cell>
          <cell r="V376">
            <v>20000</v>
          </cell>
          <cell r="W376">
            <v>20000</v>
          </cell>
          <cell r="X376">
            <v>0</v>
          </cell>
          <cell r="Z376">
            <v>20000</v>
          </cell>
          <cell r="AA376">
            <v>90000</v>
          </cell>
          <cell r="AB376">
            <v>75000</v>
          </cell>
          <cell r="AC376">
            <v>35000</v>
          </cell>
          <cell r="AD376">
            <v>90245</v>
          </cell>
          <cell r="AE376">
            <v>55245</v>
          </cell>
          <cell r="AF376">
            <v>27622.5</v>
          </cell>
          <cell r="AG376">
            <v>50</v>
          </cell>
          <cell r="AI376">
            <v>27622.5</v>
          </cell>
          <cell r="AJ376">
            <v>117622.5</v>
          </cell>
          <cell r="AK376">
            <v>62622.5</v>
          </cell>
          <cell r="AL376">
            <v>90245</v>
          </cell>
          <cell r="AM376">
            <v>27622.5</v>
          </cell>
          <cell r="AU376" t="str">
            <v>Sở Văn hóa và Thể thao</v>
          </cell>
        </row>
        <row r="377">
          <cell r="B377" t="str">
            <v>Trụ sở làm việc khối cơ quan Huyện ủy và khối Mặt trận đoàn thể huyện Quảng Trạch</v>
          </cell>
          <cell r="E377" t="str">
            <v>QLNN</v>
          </cell>
          <cell r="F377" t="str">
            <v>4Chuyển tiếp</v>
          </cell>
          <cell r="G377" t="str">
            <v>Quảng Trạch</v>
          </cell>
          <cell r="H377">
            <v>2015</v>
          </cell>
          <cell r="I377">
            <v>2015</v>
          </cell>
          <cell r="J377">
            <v>2019</v>
          </cell>
          <cell r="K377" t="str">
            <v>chưa</v>
          </cell>
          <cell r="M377" t="str">
            <v>3044/QĐ-UBNDngày 28/10/2014; 3400/QĐ-UBND ngày 25/11/2014</v>
          </cell>
          <cell r="N377">
            <v>80874</v>
          </cell>
          <cell r="O377">
            <v>50000</v>
          </cell>
          <cell r="P377">
            <v>30874</v>
          </cell>
          <cell r="Q377">
            <v>45000</v>
          </cell>
          <cell r="R377">
            <v>45000</v>
          </cell>
          <cell r="S377">
            <v>0</v>
          </cell>
          <cell r="T377">
            <v>27787</v>
          </cell>
          <cell r="U377">
            <v>27787</v>
          </cell>
          <cell r="V377">
            <v>15000</v>
          </cell>
          <cell r="W377">
            <v>15000</v>
          </cell>
          <cell r="X377">
            <v>0</v>
          </cell>
          <cell r="Z377">
            <v>15000</v>
          </cell>
          <cell r="AA377">
            <v>60000</v>
          </cell>
          <cell r="AB377">
            <v>60000</v>
          </cell>
          <cell r="AC377">
            <v>15000</v>
          </cell>
          <cell r="AD377">
            <v>27787</v>
          </cell>
          <cell r="AE377">
            <v>12787</v>
          </cell>
          <cell r="AF377">
            <v>6393.5</v>
          </cell>
          <cell r="AG377">
            <v>50</v>
          </cell>
          <cell r="AI377">
            <v>6393.5</v>
          </cell>
          <cell r="AJ377">
            <v>66393.5</v>
          </cell>
          <cell r="AK377">
            <v>21393.5</v>
          </cell>
          <cell r="AL377">
            <v>27787</v>
          </cell>
          <cell r="AM377">
            <v>6393.5</v>
          </cell>
          <cell r="AU377" t="str">
            <v>Huyện ủy Quảng Trạch</v>
          </cell>
        </row>
        <row r="378">
          <cell r="B378" t="str">
            <v>Trụ sở Ủy ban nhân dân huyện Quảng Trạch</v>
          </cell>
          <cell r="E378" t="str">
            <v>QLNN</v>
          </cell>
          <cell r="F378" t="str">
            <v>4Chuyển tiếp</v>
          </cell>
          <cell r="G378" t="str">
            <v>Quảng Trạch</v>
          </cell>
          <cell r="H378">
            <v>2015</v>
          </cell>
          <cell r="I378">
            <v>2015</v>
          </cell>
          <cell r="J378">
            <v>2019</v>
          </cell>
          <cell r="K378" t="str">
            <v>chưa</v>
          </cell>
          <cell r="M378" t="str">
            <v>3043/QĐ-UBNDngày 24/10/2014; 3401/QĐ-UBND ngày 25/11/2014</v>
          </cell>
          <cell r="N378">
            <v>101278</v>
          </cell>
          <cell r="O378">
            <v>60000</v>
          </cell>
          <cell r="P378">
            <v>41278</v>
          </cell>
          <cell r="Q378">
            <v>54000</v>
          </cell>
          <cell r="R378">
            <v>54000</v>
          </cell>
          <cell r="S378">
            <v>0</v>
          </cell>
          <cell r="T378">
            <v>37150</v>
          </cell>
          <cell r="U378">
            <v>37150</v>
          </cell>
          <cell r="V378">
            <v>15000</v>
          </cell>
          <cell r="W378">
            <v>15000</v>
          </cell>
          <cell r="X378">
            <v>0</v>
          </cell>
          <cell r="Z378">
            <v>15000</v>
          </cell>
          <cell r="AA378">
            <v>69000</v>
          </cell>
          <cell r="AB378">
            <v>69000</v>
          </cell>
          <cell r="AC378">
            <v>15000</v>
          </cell>
          <cell r="AD378">
            <v>37150</v>
          </cell>
          <cell r="AE378">
            <v>22150</v>
          </cell>
          <cell r="AF378">
            <v>11075</v>
          </cell>
          <cell r="AG378">
            <v>50</v>
          </cell>
          <cell r="AI378">
            <v>11075</v>
          </cell>
          <cell r="AJ378">
            <v>80075</v>
          </cell>
          <cell r="AK378">
            <v>26075</v>
          </cell>
          <cell r="AL378">
            <v>37150</v>
          </cell>
          <cell r="AM378">
            <v>11075</v>
          </cell>
          <cell r="AU378" t="str">
            <v>UBND huyện Quảng Trạch</v>
          </cell>
        </row>
        <row r="379">
          <cell r="B379" t="str">
            <v>Trụ sở làm việc Thành ủy Đồng Hới</v>
          </cell>
          <cell r="E379" t="str">
            <v>QLNN</v>
          </cell>
          <cell r="F379" t="str">
            <v>5KCM</v>
          </cell>
          <cell r="G379" t="str">
            <v>Đồng Hới</v>
          </cell>
          <cell r="H379">
            <v>2016</v>
          </cell>
          <cell r="I379">
            <v>2016</v>
          </cell>
          <cell r="J379">
            <v>2018</v>
          </cell>
          <cell r="K379" t="str">
            <v>chưa</v>
          </cell>
          <cell r="M379" t="str">
            <v>3463/QĐ-UBND ngày 28/10/2016</v>
          </cell>
          <cell r="N379">
            <v>106904</v>
          </cell>
          <cell r="O379">
            <v>91904</v>
          </cell>
          <cell r="P379">
            <v>106904</v>
          </cell>
          <cell r="Q379">
            <v>0</v>
          </cell>
          <cell r="R379">
            <v>0</v>
          </cell>
          <cell r="S379">
            <v>0</v>
          </cell>
          <cell r="T379">
            <v>43000</v>
          </cell>
          <cell r="U379">
            <v>43000</v>
          </cell>
          <cell r="V379">
            <v>15000</v>
          </cell>
          <cell r="W379">
            <v>15000</v>
          </cell>
          <cell r="X379">
            <v>0</v>
          </cell>
          <cell r="Z379">
            <v>15000</v>
          </cell>
          <cell r="AA379">
            <v>15000</v>
          </cell>
          <cell r="AB379">
            <v>15000</v>
          </cell>
          <cell r="AC379">
            <v>15000</v>
          </cell>
          <cell r="AD379">
            <v>43000</v>
          </cell>
          <cell r="AE379">
            <v>28000</v>
          </cell>
          <cell r="AF379">
            <v>28000</v>
          </cell>
          <cell r="AG379">
            <v>100</v>
          </cell>
          <cell r="AI379">
            <v>28000</v>
          </cell>
          <cell r="AJ379">
            <v>43000</v>
          </cell>
          <cell r="AK379">
            <v>43000</v>
          </cell>
          <cell r="AL379">
            <v>43000</v>
          </cell>
          <cell r="AM379">
            <v>0</v>
          </cell>
          <cell r="AU379" t="str">
            <v>Thành ủy Đồng Hới</v>
          </cell>
        </row>
        <row r="380">
          <cell r="B380" t="str">
            <v>Trụ sở làm việc HĐND và UBND Thành phố Đồng Hới</v>
          </cell>
          <cell r="E380" t="str">
            <v>QLNN</v>
          </cell>
          <cell r="F380" t="str">
            <v>5KCM</v>
          </cell>
          <cell r="G380" t="str">
            <v>Đồng Hới</v>
          </cell>
          <cell r="H380">
            <v>2016</v>
          </cell>
          <cell r="I380">
            <v>2016</v>
          </cell>
          <cell r="J380">
            <v>2018</v>
          </cell>
          <cell r="K380" t="str">
            <v>chưa</v>
          </cell>
          <cell r="M380" t="str">
            <v>3464/QĐ-UBND ngày 28/10/2016</v>
          </cell>
          <cell r="N380">
            <v>150000</v>
          </cell>
          <cell r="O380">
            <v>135000</v>
          </cell>
          <cell r="P380">
            <v>150000</v>
          </cell>
          <cell r="Q380">
            <v>0</v>
          </cell>
          <cell r="R380">
            <v>0</v>
          </cell>
          <cell r="S380">
            <v>0</v>
          </cell>
          <cell r="T380">
            <v>43515</v>
          </cell>
          <cell r="U380">
            <v>43515</v>
          </cell>
          <cell r="V380">
            <v>15000</v>
          </cell>
          <cell r="W380">
            <v>15000</v>
          </cell>
          <cell r="X380">
            <v>0</v>
          </cell>
          <cell r="Z380">
            <v>15000</v>
          </cell>
          <cell r="AA380">
            <v>15000</v>
          </cell>
          <cell r="AB380">
            <v>15000</v>
          </cell>
          <cell r="AC380">
            <v>15000</v>
          </cell>
          <cell r="AD380">
            <v>43515</v>
          </cell>
          <cell r="AE380">
            <v>28515</v>
          </cell>
          <cell r="AF380">
            <v>28515</v>
          </cell>
          <cell r="AG380">
            <v>100</v>
          </cell>
          <cell r="AI380">
            <v>28515</v>
          </cell>
          <cell r="AJ380">
            <v>43515</v>
          </cell>
          <cell r="AK380">
            <v>43515</v>
          </cell>
          <cell r="AL380">
            <v>43515</v>
          </cell>
          <cell r="AM380">
            <v>0</v>
          </cell>
          <cell r="AU380" t="str">
            <v>UBND TP Đồng Hới</v>
          </cell>
        </row>
        <row r="381">
          <cell r="B381" t="str">
            <v>Dự án Quần thể Tượng đài Chủ tịch Hồ Chí Minh</v>
          </cell>
          <cell r="G381" t="str">
            <v>Đồng Hới</v>
          </cell>
          <cell r="H381">
            <v>2017</v>
          </cell>
          <cell r="I381">
            <v>2017</v>
          </cell>
          <cell r="J381">
            <v>2018</v>
          </cell>
          <cell r="N381">
            <v>128000</v>
          </cell>
          <cell r="V381">
            <v>10000</v>
          </cell>
          <cell r="W381">
            <v>10000</v>
          </cell>
          <cell r="X381">
            <v>0</v>
          </cell>
          <cell r="Y381">
            <v>-10000</v>
          </cell>
          <cell r="Z381">
            <v>0</v>
          </cell>
          <cell r="AA381">
            <v>0</v>
          </cell>
          <cell r="AB381">
            <v>0</v>
          </cell>
          <cell r="AC381">
            <v>0</v>
          </cell>
          <cell r="AD381">
            <v>0</v>
          </cell>
          <cell r="AE381">
            <v>0</v>
          </cell>
        </row>
        <row r="382">
          <cell r="B382" t="str">
            <v>Dự án Tượng đài Chủ tịch Hồ Chí Minh với nhân dân Quảng Bình</v>
          </cell>
          <cell r="G382" t="str">
            <v>Đồng Hới</v>
          </cell>
          <cell r="H382">
            <v>2019</v>
          </cell>
          <cell r="J382">
            <v>2020</v>
          </cell>
          <cell r="M382" t="str">
            <v>3741/QĐ-UBND ngày 30/10/2018; 4723/QĐ-UBND ngày 04/12/2019</v>
          </cell>
          <cell r="N382">
            <v>113800</v>
          </cell>
          <cell r="O382">
            <v>113800</v>
          </cell>
          <cell r="P382">
            <v>113800</v>
          </cell>
          <cell r="T382">
            <v>102420</v>
          </cell>
          <cell r="U382">
            <v>102420</v>
          </cell>
          <cell r="Y382">
            <v>3000</v>
          </cell>
          <cell r="Z382">
            <v>3000</v>
          </cell>
          <cell r="AA382">
            <v>3000</v>
          </cell>
          <cell r="AB382">
            <v>3000</v>
          </cell>
          <cell r="AC382">
            <v>3000</v>
          </cell>
          <cell r="AD382">
            <v>102420</v>
          </cell>
          <cell r="AE382">
            <v>99420</v>
          </cell>
          <cell r="AF382">
            <v>18000</v>
          </cell>
          <cell r="AG382">
            <v>18.105009052504524</v>
          </cell>
          <cell r="AI382">
            <v>18000</v>
          </cell>
          <cell r="AJ382">
            <v>21000</v>
          </cell>
          <cell r="AK382">
            <v>21000</v>
          </cell>
          <cell r="AL382">
            <v>102420</v>
          </cell>
          <cell r="AM382">
            <v>81420</v>
          </cell>
          <cell r="AN382" t="str">
            <v>Thay thế Dự án Quần thể tượng đài Chủ tịch Hồ Chí Minh (TT HĐND tỉnh thống nhất tại Văn bản số 41/HĐND-VP ngày 24/5/2018). Sở XD dự kiến năm 2019-2020  thu khoảng 70% tổng số tiền của dự án Nhà ở thương mại Nam Cầu Dài (0,7x240 tỷ đồng = 168 tỷ đồng)</v>
          </cell>
          <cell r="AU382" t="str">
            <v>BQL dự án đầu tư xây dựng công trình dân dụng và công nghiệp tỉnh</v>
          </cell>
        </row>
        <row r="383">
          <cell r="B383" t="str">
            <v>Dự án Hạ tầng Quảng trường trung tâm</v>
          </cell>
          <cell r="G383" t="str">
            <v>Đồng Hới</v>
          </cell>
          <cell r="H383">
            <v>2019</v>
          </cell>
          <cell r="J383">
            <v>2020</v>
          </cell>
          <cell r="M383" t="str">
            <v>3557/QĐ-UBND ngày 24/10/2018; 3918/QĐ-UBND ngày 19/10/2020</v>
          </cell>
          <cell r="N383">
            <v>83610</v>
          </cell>
          <cell r="P383">
            <v>83610</v>
          </cell>
          <cell r="T383">
            <v>75249</v>
          </cell>
          <cell r="U383">
            <v>75249</v>
          </cell>
          <cell r="Y383">
            <v>7000</v>
          </cell>
          <cell r="Z383">
            <v>7000</v>
          </cell>
          <cell r="AA383">
            <v>7000</v>
          </cell>
          <cell r="AB383">
            <v>7000</v>
          </cell>
          <cell r="AC383">
            <v>7000</v>
          </cell>
          <cell r="AD383">
            <v>75249</v>
          </cell>
          <cell r="AE383">
            <v>68249</v>
          </cell>
          <cell r="AF383">
            <v>18000</v>
          </cell>
          <cell r="AG383">
            <v>26.374012806048441</v>
          </cell>
          <cell r="AI383">
            <v>18000</v>
          </cell>
          <cell r="AJ383">
            <v>25000</v>
          </cell>
          <cell r="AK383">
            <v>25000</v>
          </cell>
          <cell r="AL383">
            <v>75249</v>
          </cell>
          <cell r="AM383">
            <v>50249</v>
          </cell>
          <cell r="AU383" t="str">
            <v>BQL dự án đầu tư xây dựng công trình dân dụng và công nghiệp tỉnh</v>
          </cell>
        </row>
        <row r="384">
          <cell r="B384" t="str">
            <v>Các dự án chuyển tiếp</v>
          </cell>
          <cell r="N384">
            <v>788559</v>
          </cell>
          <cell r="O384">
            <v>0</v>
          </cell>
          <cell r="P384">
            <v>485924.7</v>
          </cell>
          <cell r="Q384">
            <v>384223</v>
          </cell>
          <cell r="R384">
            <v>0</v>
          </cell>
          <cell r="S384">
            <v>287779</v>
          </cell>
          <cell r="T384">
            <v>312028</v>
          </cell>
          <cell r="U384">
            <v>173738</v>
          </cell>
          <cell r="V384">
            <v>124043</v>
          </cell>
          <cell r="W384">
            <v>122656.5</v>
          </cell>
          <cell r="Y384">
            <v>16323</v>
          </cell>
          <cell r="Z384">
            <v>140366</v>
          </cell>
          <cell r="AA384">
            <v>524589</v>
          </cell>
          <cell r="AB384">
            <v>140366</v>
          </cell>
          <cell r="AC384">
            <v>428145</v>
          </cell>
          <cell r="AD384">
            <v>336026</v>
          </cell>
          <cell r="AE384">
            <v>43070</v>
          </cell>
          <cell r="AN384">
            <v>82723</v>
          </cell>
          <cell r="AO384">
            <v>39933.5</v>
          </cell>
        </row>
        <row r="385">
          <cell r="B385" t="str">
            <v xml:space="preserve">Dự án bảo tàng tổng hợp tỉnh </v>
          </cell>
          <cell r="E385" t="str">
            <v>VHTT-LĐ</v>
          </cell>
          <cell r="F385" t="str">
            <v>4Chuyển tiếp</v>
          </cell>
          <cell r="G385" t="str">
            <v>Đồng Hới</v>
          </cell>
          <cell r="H385">
            <v>2010</v>
          </cell>
          <cell r="J385">
            <v>2014</v>
          </cell>
          <cell r="M385" t="str">
            <v>1284/QĐ-UBND ngày 4/6/2013</v>
          </cell>
          <cell r="N385">
            <v>22381</v>
          </cell>
          <cell r="O385">
            <v>0</v>
          </cell>
          <cell r="P385">
            <v>22381</v>
          </cell>
          <cell r="Q385">
            <v>14000</v>
          </cell>
          <cell r="R385">
            <v>0</v>
          </cell>
          <cell r="S385">
            <v>14000</v>
          </cell>
          <cell r="T385">
            <v>8701</v>
          </cell>
          <cell r="U385">
            <v>4701</v>
          </cell>
          <cell r="V385">
            <v>4701</v>
          </cell>
          <cell r="W385">
            <v>4701</v>
          </cell>
          <cell r="X385">
            <v>100</v>
          </cell>
          <cell r="Z385">
            <v>4701</v>
          </cell>
          <cell r="AA385">
            <v>18701</v>
          </cell>
          <cell r="AB385">
            <v>4701</v>
          </cell>
          <cell r="AC385">
            <v>18701</v>
          </cell>
          <cell r="AD385">
            <v>8701</v>
          </cell>
          <cell r="AE385">
            <v>0</v>
          </cell>
          <cell r="AN385" t="str">
            <v>KL đ/c Bí thư chỉ đạo bố trí hết</v>
          </cell>
          <cell r="AO385">
            <v>1</v>
          </cell>
        </row>
        <row r="386">
          <cell r="B386" t="str">
            <v>Trụ sở làm việc Đội quản lý thị trường số 4</v>
          </cell>
          <cell r="E386" t="str">
            <v>QLNN</v>
          </cell>
          <cell r="F386" t="str">
            <v>4Chuyển tiếp</v>
          </cell>
          <cell r="G386" t="str">
            <v>Tuyên Hóa</v>
          </cell>
          <cell r="H386">
            <v>2012</v>
          </cell>
          <cell r="J386">
            <v>2014</v>
          </cell>
          <cell r="M386" t="str">
            <v>2778/QĐ-UBND ngày 25/10/2011; 1949/QĐ-CT ngày 21/8/2012</v>
          </cell>
          <cell r="N386">
            <v>3109</v>
          </cell>
          <cell r="O386">
            <v>0</v>
          </cell>
          <cell r="P386">
            <v>3109</v>
          </cell>
          <cell r="Q386">
            <v>2722</v>
          </cell>
          <cell r="R386">
            <v>0</v>
          </cell>
          <cell r="S386">
            <v>2722</v>
          </cell>
          <cell r="T386">
            <v>887</v>
          </cell>
          <cell r="U386">
            <v>387</v>
          </cell>
          <cell r="V386">
            <v>387</v>
          </cell>
          <cell r="W386">
            <v>387</v>
          </cell>
          <cell r="X386">
            <v>100</v>
          </cell>
          <cell r="Z386">
            <v>387</v>
          </cell>
          <cell r="AA386">
            <v>3109</v>
          </cell>
          <cell r="AB386">
            <v>387</v>
          </cell>
          <cell r="AC386">
            <v>3109</v>
          </cell>
          <cell r="AD386">
            <v>887</v>
          </cell>
          <cell r="AE386">
            <v>0</v>
          </cell>
          <cell r="AN386">
            <v>1</v>
          </cell>
          <cell r="AO386">
            <v>1</v>
          </cell>
        </row>
        <row r="387">
          <cell r="B387" t="str">
            <v>Dự án Đường Lý Nam Đế, phường Đồng Phú</v>
          </cell>
          <cell r="E387" t="str">
            <v>GTVT</v>
          </cell>
          <cell r="F387" t="str">
            <v>4Chuyển tiếp</v>
          </cell>
          <cell r="G387" t="str">
            <v>Đồng Hới</v>
          </cell>
          <cell r="H387">
            <v>2013</v>
          </cell>
          <cell r="J387">
            <v>2015</v>
          </cell>
          <cell r="M387" t="str">
            <v>2161/QĐ--UBND ngày 25/6/2015</v>
          </cell>
          <cell r="N387">
            <v>4902</v>
          </cell>
          <cell r="O387">
            <v>0</v>
          </cell>
          <cell r="P387">
            <v>3432</v>
          </cell>
          <cell r="Q387">
            <v>2500</v>
          </cell>
          <cell r="R387">
            <v>0</v>
          </cell>
          <cell r="S387">
            <v>2500</v>
          </cell>
          <cell r="T387">
            <v>1389</v>
          </cell>
          <cell r="U387">
            <v>589</v>
          </cell>
          <cell r="V387">
            <v>589</v>
          </cell>
          <cell r="W387">
            <v>589</v>
          </cell>
          <cell r="X387">
            <v>100</v>
          </cell>
          <cell r="Z387">
            <v>589</v>
          </cell>
          <cell r="AA387">
            <v>3089</v>
          </cell>
          <cell r="AB387">
            <v>589</v>
          </cell>
          <cell r="AC387">
            <v>3089</v>
          </cell>
          <cell r="AD387">
            <v>1389</v>
          </cell>
          <cell r="AE387">
            <v>0</v>
          </cell>
          <cell r="AO387">
            <v>1</v>
          </cell>
        </row>
        <row r="388">
          <cell r="B388" t="str">
            <v>Đường vào bản Sắt xã Trường Sơn, huyện Quảng Ninh</v>
          </cell>
          <cell r="E388" t="str">
            <v>GTVT</v>
          </cell>
          <cell r="F388" t="str">
            <v>4Chuyển tiếp</v>
          </cell>
          <cell r="G388" t="str">
            <v>Quảng Ninh</v>
          </cell>
          <cell r="H388">
            <v>2013</v>
          </cell>
          <cell r="I388">
            <v>2014</v>
          </cell>
          <cell r="J388">
            <v>2015</v>
          </cell>
          <cell r="K388">
            <v>2015</v>
          </cell>
          <cell r="M388" t="str">
            <v>2379/QĐ-UBNDngày 09/10/2012; 1338/QĐ-UBND ngày 26/5/2014</v>
          </cell>
          <cell r="N388">
            <v>16648</v>
          </cell>
          <cell r="O388">
            <v>0</v>
          </cell>
          <cell r="P388">
            <v>0</v>
          </cell>
          <cell r="Q388">
            <v>10050</v>
          </cell>
          <cell r="R388">
            <v>0</v>
          </cell>
          <cell r="S388">
            <v>2000</v>
          </cell>
          <cell r="T388">
            <v>6933</v>
          </cell>
          <cell r="U388">
            <v>4933</v>
          </cell>
          <cell r="V388">
            <v>4933</v>
          </cell>
          <cell r="W388">
            <v>4933</v>
          </cell>
          <cell r="X388">
            <v>100</v>
          </cell>
          <cell r="Z388">
            <v>4933</v>
          </cell>
          <cell r="AA388">
            <v>14983</v>
          </cell>
          <cell r="AB388">
            <v>4933</v>
          </cell>
          <cell r="AC388">
            <v>6933</v>
          </cell>
          <cell r="AD388">
            <v>6933</v>
          </cell>
          <cell r="AE388">
            <v>0</v>
          </cell>
          <cell r="AN388">
            <v>1</v>
          </cell>
          <cell r="AO388">
            <v>1</v>
          </cell>
        </row>
        <row r="389">
          <cell r="B389" t="str">
            <v>Kè chống sạt lở khu vực Kênh Kịa, thị xã Ba Đồn</v>
          </cell>
          <cell r="E389" t="str">
            <v>NN-TL</v>
          </cell>
          <cell r="F389" t="str">
            <v>4Chuyển tiếp</v>
          </cell>
          <cell r="G389" t="str">
            <v>Ba Đồn</v>
          </cell>
          <cell r="H389">
            <v>2014</v>
          </cell>
          <cell r="I389">
            <v>2014</v>
          </cell>
          <cell r="J389">
            <v>2016</v>
          </cell>
          <cell r="K389" t="str">
            <v>chưa</v>
          </cell>
          <cell r="M389" t="str">
            <v>3047/QĐ-UBND ngày 05/12/2013</v>
          </cell>
          <cell r="N389">
            <v>32732</v>
          </cell>
          <cell r="O389">
            <v>0</v>
          </cell>
          <cell r="P389">
            <v>27732</v>
          </cell>
          <cell r="Q389">
            <v>21550</v>
          </cell>
          <cell r="R389">
            <v>0</v>
          </cell>
          <cell r="S389">
            <v>15000</v>
          </cell>
          <cell r="T389">
            <v>10924</v>
          </cell>
          <cell r="U389">
            <v>2924</v>
          </cell>
          <cell r="V389">
            <v>2924</v>
          </cell>
          <cell r="W389">
            <v>2924</v>
          </cell>
          <cell r="X389">
            <v>100</v>
          </cell>
          <cell r="Y389">
            <v>1000</v>
          </cell>
          <cell r="Z389">
            <v>3924</v>
          </cell>
          <cell r="AA389">
            <v>25474</v>
          </cell>
          <cell r="AB389">
            <v>3924</v>
          </cell>
          <cell r="AC389">
            <v>18924</v>
          </cell>
          <cell r="AD389">
            <v>10924</v>
          </cell>
          <cell r="AE389">
            <v>-1000</v>
          </cell>
          <cell r="AN389" t="str">
            <v>Đã quyết toán</v>
          </cell>
          <cell r="AO389">
            <v>1</v>
          </cell>
        </row>
        <row r="390">
          <cell r="B390" t="str">
            <v xml:space="preserve">Trụ sở làm việc Hội Liên hiệp phụ nữ tỉnh Quảng Bình </v>
          </cell>
          <cell r="E390" t="str">
            <v>QLNN</v>
          </cell>
          <cell r="F390" t="str">
            <v>4Chuyển tiếp</v>
          </cell>
          <cell r="G390" t="str">
            <v>Đồng Hới</v>
          </cell>
          <cell r="H390">
            <v>2014</v>
          </cell>
          <cell r="I390">
            <v>2014</v>
          </cell>
          <cell r="J390">
            <v>2016</v>
          </cell>
          <cell r="K390" t="str">
            <v>chưa</v>
          </cell>
          <cell r="M390" t="str">
            <v>2226/QĐ-UBND ngày 13/9/2013</v>
          </cell>
          <cell r="N390">
            <v>26135</v>
          </cell>
          <cell r="O390">
            <v>0</v>
          </cell>
          <cell r="P390">
            <v>16135</v>
          </cell>
          <cell r="Q390">
            <v>23800</v>
          </cell>
          <cell r="R390">
            <v>0</v>
          </cell>
          <cell r="S390">
            <v>13800</v>
          </cell>
          <cell r="T390">
            <v>12521</v>
          </cell>
          <cell r="U390">
            <v>721</v>
          </cell>
          <cell r="V390">
            <v>721</v>
          </cell>
          <cell r="W390">
            <v>721</v>
          </cell>
          <cell r="X390">
            <v>100</v>
          </cell>
          <cell r="Z390">
            <v>721</v>
          </cell>
          <cell r="AA390">
            <v>24521</v>
          </cell>
          <cell r="AB390">
            <v>721</v>
          </cell>
          <cell r="AC390">
            <v>14521</v>
          </cell>
          <cell r="AD390">
            <v>12521</v>
          </cell>
          <cell r="AE390">
            <v>0</v>
          </cell>
          <cell r="AN390" t="str">
            <v>sửa số vốn đã bố trí, số vốn 2018-2020: 721 triệu đồng (cũ là 2521)</v>
          </cell>
          <cell r="AO390">
            <v>1</v>
          </cell>
        </row>
        <row r="391">
          <cell r="B391" t="str">
            <v>Hệ thống phòng cháy và hệ thống cảnh báo cháy tự động Trụ sở làm việc Văn phòng Sở, Trung tâm dữ liệu địa chính và các đơn vị trực thuộc Sở Tài nguyên và Môi trường</v>
          </cell>
          <cell r="E391" t="str">
            <v>QLNN</v>
          </cell>
          <cell r="F391" t="str">
            <v>4Chuyển tiếp</v>
          </cell>
          <cell r="G391" t="str">
            <v>Đồng Hới</v>
          </cell>
          <cell r="H391">
            <v>2014</v>
          </cell>
          <cell r="I391">
            <v>2014</v>
          </cell>
          <cell r="J391">
            <v>2016</v>
          </cell>
          <cell r="K391" t="str">
            <v>chưa</v>
          </cell>
          <cell r="M391" t="str">
            <v>1469/QĐ-UBND ngày 18/10/2013</v>
          </cell>
          <cell r="N391">
            <v>15239</v>
          </cell>
          <cell r="O391">
            <v>0</v>
          </cell>
          <cell r="P391">
            <v>15239</v>
          </cell>
          <cell r="Q391">
            <v>11500</v>
          </cell>
          <cell r="R391">
            <v>0</v>
          </cell>
          <cell r="S391">
            <v>11500</v>
          </cell>
          <cell r="T391">
            <v>3215</v>
          </cell>
          <cell r="U391">
            <v>2215</v>
          </cell>
          <cell r="V391">
            <v>2215</v>
          </cell>
          <cell r="W391">
            <v>2215</v>
          </cell>
          <cell r="X391">
            <v>100</v>
          </cell>
          <cell r="Z391">
            <v>2215</v>
          </cell>
          <cell r="AA391">
            <v>13715</v>
          </cell>
          <cell r="AB391">
            <v>2215</v>
          </cell>
          <cell r="AC391">
            <v>13715</v>
          </cell>
          <cell r="AD391">
            <v>3215</v>
          </cell>
          <cell r="AE391">
            <v>0</v>
          </cell>
          <cell r="AO391">
            <v>1</v>
          </cell>
        </row>
        <row r="392">
          <cell r="B392" t="str">
            <v>Cầu bê tông xã Nam Trạch</v>
          </cell>
          <cell r="E392" t="str">
            <v>GTVT</v>
          </cell>
          <cell r="F392" t="str">
            <v>4Chuyển tiếp</v>
          </cell>
          <cell r="G392" t="str">
            <v>Bố Trạch</v>
          </cell>
          <cell r="H392">
            <v>2014</v>
          </cell>
          <cell r="I392">
            <v>2013</v>
          </cell>
          <cell r="J392">
            <v>2017</v>
          </cell>
          <cell r="K392">
            <v>2016</v>
          </cell>
          <cell r="M392" t="str">
            <v>Số 2670/QĐ-UBND ngày 28/10/2013</v>
          </cell>
          <cell r="N392">
            <v>29392</v>
          </cell>
          <cell r="O392">
            <v>0</v>
          </cell>
          <cell r="P392">
            <v>29392</v>
          </cell>
          <cell r="Q392">
            <v>21336</v>
          </cell>
          <cell r="R392">
            <v>0</v>
          </cell>
          <cell r="S392">
            <v>21336</v>
          </cell>
          <cell r="T392">
            <v>10989</v>
          </cell>
          <cell r="U392">
            <v>5117</v>
          </cell>
          <cell r="V392">
            <v>5117</v>
          </cell>
          <cell r="W392">
            <v>5117</v>
          </cell>
          <cell r="X392">
            <v>100</v>
          </cell>
          <cell r="Z392">
            <v>5117</v>
          </cell>
          <cell r="AA392">
            <v>26453</v>
          </cell>
          <cell r="AB392">
            <v>5117</v>
          </cell>
          <cell r="AC392">
            <v>26453</v>
          </cell>
          <cell r="AD392">
            <v>10989</v>
          </cell>
          <cell r="AE392">
            <v>0</v>
          </cell>
          <cell r="AO392">
            <v>1</v>
          </cell>
        </row>
        <row r="393">
          <cell r="B393" t="str">
            <v>Nâng cấp tuyến đường Ba Đồn -Quảng Long đấu nối với tuyến đường QL1 đi Bàu Sen</v>
          </cell>
          <cell r="E393" t="str">
            <v>GTVT</v>
          </cell>
          <cell r="F393" t="str">
            <v>4Chuyển tiếp</v>
          </cell>
          <cell r="G393" t="str">
            <v>Ba Đồn</v>
          </cell>
          <cell r="H393">
            <v>2015</v>
          </cell>
          <cell r="I393">
            <v>2015</v>
          </cell>
          <cell r="J393">
            <v>2017</v>
          </cell>
          <cell r="K393" t="str">
            <v>chưa</v>
          </cell>
          <cell r="M393" t="str">
            <v>2412/QĐ-UBND ngày 3/9/2014</v>
          </cell>
          <cell r="N393">
            <v>23156</v>
          </cell>
          <cell r="O393">
            <v>0</v>
          </cell>
          <cell r="P393">
            <v>23156</v>
          </cell>
          <cell r="Q393">
            <v>13756</v>
          </cell>
          <cell r="R393">
            <v>0</v>
          </cell>
          <cell r="S393">
            <v>13756</v>
          </cell>
          <cell r="T393">
            <v>13840</v>
          </cell>
          <cell r="U393">
            <v>7084</v>
          </cell>
          <cell r="V393">
            <v>7084</v>
          </cell>
          <cell r="W393">
            <v>7084</v>
          </cell>
          <cell r="X393">
            <v>100</v>
          </cell>
          <cell r="Z393">
            <v>7084</v>
          </cell>
          <cell r="AA393">
            <v>20840</v>
          </cell>
          <cell r="AB393">
            <v>7084</v>
          </cell>
          <cell r="AC393">
            <v>20840</v>
          </cell>
          <cell r="AD393">
            <v>13840</v>
          </cell>
          <cell r="AE393">
            <v>0</v>
          </cell>
          <cell r="AO393">
            <v>1</v>
          </cell>
        </row>
        <row r="394">
          <cell r="B394" t="str">
            <v>Tuyến đường Hào xã Quảng Tiên thị xã Ba Đồn</v>
          </cell>
          <cell r="E394" t="str">
            <v>GTVT</v>
          </cell>
          <cell r="F394" t="str">
            <v>4Chuyển tiếp</v>
          </cell>
          <cell r="G394" t="str">
            <v>Ba Đồn</v>
          </cell>
          <cell r="H394">
            <v>2015</v>
          </cell>
          <cell r="I394">
            <v>2015</v>
          </cell>
          <cell r="J394">
            <v>2017</v>
          </cell>
          <cell r="K394" t="str">
            <v>chưa</v>
          </cell>
          <cell r="M394" t="str">
            <v>1672/QĐ-UBND ngày 19/6/2015</v>
          </cell>
          <cell r="N394">
            <v>4957</v>
          </cell>
          <cell r="O394">
            <v>0</v>
          </cell>
          <cell r="P394">
            <v>4957</v>
          </cell>
          <cell r="Q394">
            <v>3856</v>
          </cell>
          <cell r="R394">
            <v>0</v>
          </cell>
          <cell r="S394">
            <v>3856</v>
          </cell>
          <cell r="T394">
            <v>2711</v>
          </cell>
          <cell r="U394">
            <v>483</v>
          </cell>
          <cell r="V394">
            <v>483</v>
          </cell>
          <cell r="W394">
            <v>483</v>
          </cell>
          <cell r="X394">
            <v>100</v>
          </cell>
          <cell r="Z394">
            <v>483</v>
          </cell>
          <cell r="AA394">
            <v>4339</v>
          </cell>
          <cell r="AB394">
            <v>483</v>
          </cell>
          <cell r="AC394">
            <v>4339</v>
          </cell>
          <cell r="AD394">
            <v>2711</v>
          </cell>
          <cell r="AE394">
            <v>0</v>
          </cell>
          <cell r="AN394" t="str">
            <v>KH ĐTC 2018-2020 còn 605 tr nhưng sau khi quyết toán chỉ thiếu 483trđ</v>
          </cell>
          <cell r="AO394">
            <v>1</v>
          </cell>
        </row>
        <row r="395">
          <cell r="B395" t="str">
            <v>Đường liên thôn xã Văn Hoá</v>
          </cell>
          <cell r="E395" t="str">
            <v>GTVT</v>
          </cell>
          <cell r="F395" t="str">
            <v>4Chuyển tiếp</v>
          </cell>
          <cell r="G395" t="str">
            <v>Tuyên Hóa</v>
          </cell>
          <cell r="H395">
            <v>2015</v>
          </cell>
          <cell r="I395">
            <v>2015</v>
          </cell>
          <cell r="J395">
            <v>2017</v>
          </cell>
          <cell r="K395" t="str">
            <v>chưa</v>
          </cell>
          <cell r="M395" t="str">
            <v>1011/QĐ-UBND ngày 16/4/2015</v>
          </cell>
          <cell r="N395">
            <v>4632</v>
          </cell>
          <cell r="O395">
            <v>0</v>
          </cell>
          <cell r="P395">
            <v>4632</v>
          </cell>
          <cell r="Q395">
            <v>2934</v>
          </cell>
          <cell r="R395">
            <v>0</v>
          </cell>
          <cell r="S395">
            <v>2934</v>
          </cell>
          <cell r="T395">
            <v>2469</v>
          </cell>
          <cell r="U395">
            <v>1235</v>
          </cell>
          <cell r="V395">
            <v>1235</v>
          </cell>
          <cell r="W395">
            <v>1235</v>
          </cell>
          <cell r="X395">
            <v>100</v>
          </cell>
          <cell r="Y395">
            <v>-1100</v>
          </cell>
          <cell r="Z395">
            <v>135</v>
          </cell>
          <cell r="AA395">
            <v>3069</v>
          </cell>
          <cell r="AB395">
            <v>135</v>
          </cell>
          <cell r="AC395">
            <v>3069</v>
          </cell>
          <cell r="AD395">
            <v>2469</v>
          </cell>
          <cell r="AN395" t="str">
            <v>Năm 2018 điều chỉnh giảm 1,1 tỷ do đã sử dụng nguồn vốn xã</v>
          </cell>
          <cell r="AO395">
            <v>1</v>
          </cell>
        </row>
        <row r="396">
          <cell r="B396" t="str">
            <v>Đường liên xã từ thôn Long Đại đi thôn Hà Kiên, xã Hiền Ninh.</v>
          </cell>
          <cell r="E396" t="str">
            <v>GTVT</v>
          </cell>
          <cell r="F396" t="str">
            <v>4Chuyển tiếp</v>
          </cell>
          <cell r="G396" t="str">
            <v>Quảng Ninh</v>
          </cell>
          <cell r="H396">
            <v>2015</v>
          </cell>
          <cell r="I396">
            <v>2015</v>
          </cell>
          <cell r="J396">
            <v>2017</v>
          </cell>
          <cell r="K396" t="str">
            <v>chưa</v>
          </cell>
          <cell r="M396" t="str">
            <v>2508/QĐ-CT ngày 18/10/2012; 1105/QĐ-UBND ngày 25/4/2015</v>
          </cell>
          <cell r="N396">
            <v>4636</v>
          </cell>
          <cell r="O396">
            <v>0</v>
          </cell>
          <cell r="P396">
            <v>4636</v>
          </cell>
          <cell r="Q396">
            <v>2636</v>
          </cell>
          <cell r="R396">
            <v>0</v>
          </cell>
          <cell r="S396">
            <v>2636</v>
          </cell>
          <cell r="T396">
            <v>3072</v>
          </cell>
          <cell r="U396">
            <v>1536</v>
          </cell>
          <cell r="V396">
            <v>1536</v>
          </cell>
          <cell r="W396">
            <v>1536</v>
          </cell>
          <cell r="X396">
            <v>100</v>
          </cell>
          <cell r="Z396">
            <v>1536</v>
          </cell>
          <cell r="AA396">
            <v>4172</v>
          </cell>
          <cell r="AB396">
            <v>1536</v>
          </cell>
          <cell r="AC396">
            <v>4172</v>
          </cell>
          <cell r="AD396">
            <v>3072</v>
          </cell>
          <cell r="AE396">
            <v>0</v>
          </cell>
          <cell r="AN396" t="str">
            <v>Đã quyết toán chưa</v>
          </cell>
          <cell r="AO396">
            <v>1</v>
          </cell>
        </row>
        <row r="397">
          <cell r="B397" t="str">
            <v>Đường liên thôn xã Quảng Trung</v>
          </cell>
          <cell r="E397" t="str">
            <v>GTVT</v>
          </cell>
          <cell r="F397" t="str">
            <v>4Chuyển tiếp</v>
          </cell>
          <cell r="G397" t="str">
            <v>Ba Đồn</v>
          </cell>
          <cell r="H397">
            <v>2015</v>
          </cell>
          <cell r="I397">
            <v>2015</v>
          </cell>
          <cell r="J397">
            <v>2017</v>
          </cell>
          <cell r="K397" t="str">
            <v>chưa</v>
          </cell>
          <cell r="M397" t="str">
            <v>3705/QĐ-UBND ngày 31/12/2010; 1884/QĐ-UBND ngày 10/7/2015</v>
          </cell>
          <cell r="N397">
            <v>6410</v>
          </cell>
          <cell r="O397">
            <v>0</v>
          </cell>
          <cell r="P397">
            <v>6410</v>
          </cell>
          <cell r="Q397">
            <v>4802</v>
          </cell>
          <cell r="R397">
            <v>0</v>
          </cell>
          <cell r="S397">
            <v>4802</v>
          </cell>
          <cell r="T397">
            <v>3703</v>
          </cell>
          <cell r="U397">
            <v>1472</v>
          </cell>
          <cell r="V397">
            <v>1472</v>
          </cell>
          <cell r="W397">
            <v>1472</v>
          </cell>
          <cell r="X397">
            <v>100</v>
          </cell>
          <cell r="Z397">
            <v>1472</v>
          </cell>
          <cell r="AA397">
            <v>6274</v>
          </cell>
          <cell r="AB397">
            <v>1472</v>
          </cell>
          <cell r="AC397">
            <v>6274</v>
          </cell>
          <cell r="AD397">
            <v>3703</v>
          </cell>
          <cell r="AE397">
            <v>0</v>
          </cell>
          <cell r="AN397" t="str">
            <v>KH ĐTC 2018-2020 còn 1851, nay quyết toán giảm còn 1472</v>
          </cell>
          <cell r="AO397">
            <v>1</v>
          </cell>
        </row>
        <row r="398">
          <cell r="B398" t="str">
            <v>Đường từ nhánh Đông đường Hồ Chí Minh vào khu du lịch sinh thái Trằm mé (Phong Nha - Kẻ Bàng) giai đoạn 1</v>
          </cell>
          <cell r="E398" t="str">
            <v>TM-DL</v>
          </cell>
          <cell r="F398" t="str">
            <v>4Chuyển tiếp</v>
          </cell>
          <cell r="G398" t="str">
            <v>Bố Trạch</v>
          </cell>
          <cell r="H398">
            <v>2015</v>
          </cell>
          <cell r="J398">
            <v>2017</v>
          </cell>
          <cell r="M398" t="str">
            <v>3052/QĐ-UBND ngày 29/10/2014</v>
          </cell>
          <cell r="N398">
            <v>19000</v>
          </cell>
          <cell r="O398">
            <v>0</v>
          </cell>
          <cell r="P398">
            <v>8656</v>
          </cell>
          <cell r="Q398">
            <v>12844</v>
          </cell>
          <cell r="R398">
            <v>0</v>
          </cell>
          <cell r="S398">
            <v>4500</v>
          </cell>
          <cell r="T398">
            <v>8756</v>
          </cell>
          <cell r="U398">
            <v>4256</v>
          </cell>
          <cell r="V398">
            <v>4256</v>
          </cell>
          <cell r="W398">
            <v>4256</v>
          </cell>
          <cell r="X398">
            <v>100</v>
          </cell>
          <cell r="Z398">
            <v>4256</v>
          </cell>
          <cell r="AA398">
            <v>17100</v>
          </cell>
          <cell r="AB398">
            <v>4256</v>
          </cell>
          <cell r="AC398">
            <v>8756</v>
          </cell>
          <cell r="AD398">
            <v>8756</v>
          </cell>
          <cell r="AE398">
            <v>0</v>
          </cell>
          <cell r="AO398">
            <v>1</v>
          </cell>
        </row>
        <row r="399">
          <cell r="B399" t="str">
            <v>Cầu đi bộ nối giữa 2 bờ mương Phóng Thủy tại vị trí giao nhau giữa đường Dương Văn An và đường Phan Bội Châu</v>
          </cell>
          <cell r="E399" t="str">
            <v>GTVT</v>
          </cell>
          <cell r="F399" t="str">
            <v>4Chuyển tiếp</v>
          </cell>
          <cell r="G399" t="str">
            <v>Đồng Hới</v>
          </cell>
          <cell r="H399">
            <v>2015</v>
          </cell>
          <cell r="J399">
            <v>2017</v>
          </cell>
          <cell r="M399" t="str">
            <v>320/QĐ--UBND ngày 03/2/2015</v>
          </cell>
          <cell r="N399">
            <v>4581</v>
          </cell>
          <cell r="O399">
            <v>0</v>
          </cell>
          <cell r="P399">
            <v>3206.7</v>
          </cell>
          <cell r="Q399">
            <v>2000</v>
          </cell>
          <cell r="R399">
            <v>0</v>
          </cell>
          <cell r="S399">
            <v>2000</v>
          </cell>
          <cell r="T399">
            <v>1686</v>
          </cell>
          <cell r="U399">
            <v>886</v>
          </cell>
          <cell r="V399">
            <v>886</v>
          </cell>
          <cell r="W399">
            <v>886</v>
          </cell>
          <cell r="X399">
            <v>100</v>
          </cell>
          <cell r="Z399">
            <v>886</v>
          </cell>
          <cell r="AA399">
            <v>2886</v>
          </cell>
          <cell r="AB399">
            <v>886</v>
          </cell>
          <cell r="AC399">
            <v>2886</v>
          </cell>
          <cell r="AD399">
            <v>1686</v>
          </cell>
          <cell r="AE399">
            <v>0</v>
          </cell>
          <cell r="AO399">
            <v>1</v>
          </cell>
        </row>
        <row r="400">
          <cell r="B400" t="str">
            <v>Đường giao thông nội thị khu phố 5, phường Ba Đồn</v>
          </cell>
          <cell r="E400" t="str">
            <v>GTVT</v>
          </cell>
          <cell r="F400" t="str">
            <v>4Chuyển tiếp</v>
          </cell>
          <cell r="G400" t="str">
            <v>Ba Đồn</v>
          </cell>
          <cell r="H400">
            <v>2015</v>
          </cell>
          <cell r="I400">
            <v>2015</v>
          </cell>
          <cell r="J400">
            <v>2017</v>
          </cell>
          <cell r="K400" t="str">
            <v>chưa</v>
          </cell>
          <cell r="M400" t="str">
            <v>3006/QĐ-UBND ngày 25/10/2014</v>
          </cell>
          <cell r="N400">
            <v>10300</v>
          </cell>
          <cell r="O400">
            <v>0</v>
          </cell>
          <cell r="P400">
            <v>10300</v>
          </cell>
          <cell r="Q400">
            <v>7285</v>
          </cell>
          <cell r="R400">
            <v>0</v>
          </cell>
          <cell r="S400">
            <v>7285</v>
          </cell>
          <cell r="T400">
            <v>6770</v>
          </cell>
          <cell r="U400">
            <v>1985</v>
          </cell>
          <cell r="V400">
            <v>1985</v>
          </cell>
          <cell r="W400">
            <v>1985</v>
          </cell>
          <cell r="X400">
            <v>100</v>
          </cell>
          <cell r="Z400">
            <v>1985</v>
          </cell>
          <cell r="AA400">
            <v>9270</v>
          </cell>
          <cell r="AB400">
            <v>1985</v>
          </cell>
          <cell r="AC400">
            <v>9270</v>
          </cell>
          <cell r="AD400">
            <v>6770</v>
          </cell>
          <cell r="AE400">
            <v>0</v>
          </cell>
          <cell r="AO400">
            <v>1</v>
          </cell>
        </row>
        <row r="401">
          <cell r="B401" t="str">
            <v>Đường giao thông liên thôn thôn Pháp Kệ, thôn Đông Dương và thôn Tô Xá xã Quảng Phương</v>
          </cell>
          <cell r="E401" t="str">
            <v>GTVT</v>
          </cell>
          <cell r="F401" t="str">
            <v>4Chuyển tiếp</v>
          </cell>
          <cell r="G401" t="str">
            <v>Quảng Trạch</v>
          </cell>
          <cell r="H401">
            <v>2016</v>
          </cell>
          <cell r="I401">
            <v>2016</v>
          </cell>
          <cell r="J401">
            <v>2018</v>
          </cell>
          <cell r="K401" t="str">
            <v>chưa</v>
          </cell>
          <cell r="M401" t="str">
            <v>1739/QĐ-UBND ngày 30/6/2014</v>
          </cell>
          <cell r="N401">
            <v>4800</v>
          </cell>
          <cell r="O401">
            <v>0</v>
          </cell>
          <cell r="P401">
            <v>4800</v>
          </cell>
          <cell r="Q401">
            <v>1395</v>
          </cell>
          <cell r="R401">
            <v>0</v>
          </cell>
          <cell r="S401">
            <v>1395</v>
          </cell>
          <cell r="T401">
            <v>4270</v>
          </cell>
          <cell r="U401">
            <v>2925</v>
          </cell>
          <cell r="V401">
            <v>2925</v>
          </cell>
          <cell r="W401">
            <v>2925</v>
          </cell>
          <cell r="X401">
            <v>100</v>
          </cell>
          <cell r="Z401">
            <v>2925</v>
          </cell>
          <cell r="AA401">
            <v>4320</v>
          </cell>
          <cell r="AB401">
            <v>2925</v>
          </cell>
          <cell r="AC401">
            <v>4320</v>
          </cell>
          <cell r="AD401">
            <v>4270</v>
          </cell>
          <cell r="AE401">
            <v>0</v>
          </cell>
          <cell r="AO401">
            <v>1</v>
          </cell>
        </row>
        <row r="402">
          <cell r="B402" t="str">
            <v>Tuyến đường ngang dọc nối từ QL 1A đi Bàu Sen đến vị trí quy hoạch khu trung tâm hành chính huyện lỵ mới huyện Quảng Trạch (các trục N1, D1 và D3) - giai đoạn 1</v>
          </cell>
          <cell r="E402" t="str">
            <v>GTVT</v>
          </cell>
          <cell r="F402" t="str">
            <v>4Chuyển tiếp</v>
          </cell>
          <cell r="G402" t="str">
            <v>Quảng Trạch</v>
          </cell>
          <cell r="H402">
            <v>2014</v>
          </cell>
          <cell r="I402">
            <v>2014</v>
          </cell>
          <cell r="J402">
            <v>2018</v>
          </cell>
          <cell r="K402">
            <v>2016</v>
          </cell>
          <cell r="M402" t="str">
            <v>1913/QĐ-UBND ngày 21/7/2014</v>
          </cell>
          <cell r="N402">
            <v>57371</v>
          </cell>
          <cell r="O402">
            <v>0</v>
          </cell>
          <cell r="P402">
            <v>17371</v>
          </cell>
          <cell r="Q402">
            <v>48000</v>
          </cell>
          <cell r="R402">
            <v>0</v>
          </cell>
          <cell r="S402">
            <v>8000</v>
          </cell>
          <cell r="T402">
            <v>11634</v>
          </cell>
          <cell r="U402">
            <v>3634</v>
          </cell>
          <cell r="V402">
            <v>3634</v>
          </cell>
          <cell r="W402">
            <v>3634</v>
          </cell>
          <cell r="X402">
            <v>100</v>
          </cell>
          <cell r="Z402">
            <v>3634</v>
          </cell>
          <cell r="AA402">
            <v>51634</v>
          </cell>
          <cell r="AB402">
            <v>3634</v>
          </cell>
          <cell r="AC402">
            <v>11634</v>
          </cell>
          <cell r="AD402">
            <v>11634</v>
          </cell>
          <cell r="AE402">
            <v>0</v>
          </cell>
          <cell r="AO402">
            <v>1</v>
          </cell>
        </row>
        <row r="403">
          <cell r="B403" t="str">
            <v>Đê bao Hói Sỏi từ Mỹ Trung đến cống Hói Sỏi huyện Quảng Nình</v>
          </cell>
          <cell r="E403" t="str">
            <v>NN-TL</v>
          </cell>
          <cell r="F403" t="str">
            <v>4Chuyển tiếp</v>
          </cell>
          <cell r="G403" t="str">
            <v>Quảng Ninh</v>
          </cell>
          <cell r="H403">
            <v>2015</v>
          </cell>
          <cell r="I403">
            <v>2015</v>
          </cell>
          <cell r="J403">
            <v>2018</v>
          </cell>
          <cell r="K403" t="str">
            <v>chưa</v>
          </cell>
          <cell r="M403" t="str">
            <v>2391/QĐ-UBND ngày 09/10/2012; 1130/QĐ-UBND ngày 27/4/2015</v>
          </cell>
          <cell r="N403">
            <v>6734</v>
          </cell>
          <cell r="O403">
            <v>0</v>
          </cell>
          <cell r="P403">
            <v>6734</v>
          </cell>
          <cell r="Q403">
            <v>4140</v>
          </cell>
          <cell r="R403">
            <v>0</v>
          </cell>
          <cell r="S403">
            <v>4140</v>
          </cell>
          <cell r="T403">
            <v>3840</v>
          </cell>
          <cell r="U403">
            <v>1920</v>
          </cell>
          <cell r="V403">
            <v>1920</v>
          </cell>
          <cell r="W403">
            <v>1920</v>
          </cell>
          <cell r="X403">
            <v>100</v>
          </cell>
          <cell r="Z403">
            <v>1920</v>
          </cell>
          <cell r="AA403">
            <v>6060</v>
          </cell>
          <cell r="AB403">
            <v>1920</v>
          </cell>
          <cell r="AC403">
            <v>6060</v>
          </cell>
          <cell r="AD403">
            <v>3840</v>
          </cell>
          <cell r="AE403">
            <v>0</v>
          </cell>
          <cell r="AO403">
            <v>1</v>
          </cell>
        </row>
        <row r="404">
          <cell r="B404" t="str">
            <v>Sửa chữa, cải tạo Trụ sở làm việc Sở Công Thương Quảng Bình</v>
          </cell>
          <cell r="G404" t="str">
            <v>Đồng Hới</v>
          </cell>
          <cell r="H404">
            <v>2017</v>
          </cell>
          <cell r="J404">
            <v>2018</v>
          </cell>
          <cell r="M404" t="str">
            <v>3518/QĐ-UBND ngày 31/10/2016</v>
          </cell>
          <cell r="N404">
            <v>3190</v>
          </cell>
          <cell r="P404">
            <v>3190</v>
          </cell>
          <cell r="Q404">
            <v>2000</v>
          </cell>
          <cell r="S404">
            <v>2000</v>
          </cell>
          <cell r="T404">
            <v>2871</v>
          </cell>
          <cell r="U404">
            <v>871</v>
          </cell>
          <cell r="V404">
            <v>871</v>
          </cell>
          <cell r="W404">
            <v>871</v>
          </cell>
          <cell r="X404">
            <v>100</v>
          </cell>
          <cell r="Z404">
            <v>871</v>
          </cell>
          <cell r="AA404">
            <v>2871</v>
          </cell>
          <cell r="AB404">
            <v>871</v>
          </cell>
          <cell r="AC404">
            <v>2871</v>
          </cell>
          <cell r="AD404">
            <v>2871</v>
          </cell>
          <cell r="AE404">
            <v>0</v>
          </cell>
          <cell r="AO404">
            <v>1</v>
          </cell>
        </row>
        <row r="405">
          <cell r="B405" t="str">
            <v>Nạo vét cục bộ cửa sông Nhật Lệ đoạn từ km0+350 - km0+950 đảm bảo thông luồng phục vụ tàu cá ra vào</v>
          </cell>
          <cell r="G405" t="str">
            <v>Đồng Hới</v>
          </cell>
          <cell r="H405">
            <v>2017</v>
          </cell>
          <cell r="J405">
            <v>2018</v>
          </cell>
          <cell r="M405" t="str">
            <v>2952/QĐ-UBND ngày 27/9/2016</v>
          </cell>
          <cell r="N405">
            <v>4784</v>
          </cell>
          <cell r="P405">
            <v>4784</v>
          </cell>
          <cell r="Q405">
            <v>2000</v>
          </cell>
          <cell r="S405">
            <v>2000</v>
          </cell>
          <cell r="T405">
            <v>4306</v>
          </cell>
          <cell r="U405">
            <v>0</v>
          </cell>
          <cell r="Z405">
            <v>0</v>
          </cell>
          <cell r="AA405">
            <v>2000</v>
          </cell>
          <cell r="AB405">
            <v>0</v>
          </cell>
          <cell r="AC405">
            <v>2000</v>
          </cell>
          <cell r="AD405">
            <v>4306</v>
          </cell>
          <cell r="AE405">
            <v>0</v>
          </cell>
          <cell r="AN405" t="str">
            <v xml:space="preserve">Dùng nguồn của Cục đường thủy nội địa </v>
          </cell>
          <cell r="AO405" t="e">
            <v>#DIV/0!</v>
          </cell>
        </row>
        <row r="406">
          <cell r="B406" t="str">
            <v>Nhà tưởng niệm, lưu giữ hài cốt và nhà ở đoàn quy tập mộ liệt sỹ tại tỉnh Khăm Muộn, Cộng hòa Dân chủ nhân dân Lào thuộc Bộ Chỉ huy Quân sự tỉnh Quảng Bình</v>
          </cell>
          <cell r="G406" t="str">
            <v>Cộng hòa Dân chủ nhân dân Lào</v>
          </cell>
          <cell r="H406">
            <v>2017</v>
          </cell>
          <cell r="J406">
            <v>2018</v>
          </cell>
          <cell r="M406" t="str">
            <v>3521/QĐ-UBND ngày 31/10/2016</v>
          </cell>
          <cell r="N406">
            <v>3473</v>
          </cell>
          <cell r="P406">
            <v>3473</v>
          </cell>
          <cell r="Q406">
            <v>2895</v>
          </cell>
          <cell r="S406">
            <v>2895</v>
          </cell>
          <cell r="T406">
            <v>3125</v>
          </cell>
          <cell r="U406">
            <v>230</v>
          </cell>
          <cell r="V406">
            <v>230</v>
          </cell>
          <cell r="W406">
            <v>230</v>
          </cell>
          <cell r="X406">
            <v>100</v>
          </cell>
          <cell r="Z406">
            <v>230</v>
          </cell>
          <cell r="AA406">
            <v>3125</v>
          </cell>
          <cell r="AB406">
            <v>230</v>
          </cell>
          <cell r="AC406">
            <v>3125</v>
          </cell>
          <cell r="AD406">
            <v>3125</v>
          </cell>
          <cell r="AE406">
            <v>0</v>
          </cell>
          <cell r="AN406" t="str">
            <v>Trích DP KH ĐTC công 2017: 2 tỷ đồng, đã đủ vốn</v>
          </cell>
          <cell r="AO406">
            <v>1</v>
          </cell>
        </row>
        <row r="407">
          <cell r="B407" t="str">
            <v>Mở rộng, nâng cấp nhà huấn luyện Công an tỉnh</v>
          </cell>
          <cell r="G407" t="str">
            <v>Đồng Hới</v>
          </cell>
          <cell r="H407">
            <v>2016</v>
          </cell>
          <cell r="J407">
            <v>2018</v>
          </cell>
          <cell r="M407" t="str">
            <v>01/QĐ-UBND ngày 04/01/2016</v>
          </cell>
          <cell r="N407">
            <v>20077</v>
          </cell>
          <cell r="P407">
            <v>20077</v>
          </cell>
          <cell r="Q407">
            <v>13410</v>
          </cell>
          <cell r="S407">
            <v>13410</v>
          </cell>
          <cell r="T407">
            <v>13410</v>
          </cell>
          <cell r="U407">
            <v>3667</v>
          </cell>
          <cell r="V407">
            <v>3667</v>
          </cell>
          <cell r="W407">
            <v>3667</v>
          </cell>
          <cell r="X407">
            <v>100</v>
          </cell>
          <cell r="Z407">
            <v>3667</v>
          </cell>
          <cell r="AA407">
            <v>17077</v>
          </cell>
          <cell r="AB407">
            <v>3667</v>
          </cell>
          <cell r="AC407">
            <v>17077</v>
          </cell>
          <cell r="AD407">
            <v>13410</v>
          </cell>
          <cell r="AE407">
            <v>0</v>
          </cell>
          <cell r="AN407" t="str">
            <v>Đang trình HĐND tỉnh bổ sung KH ĐTC trung hạn</v>
          </cell>
          <cell r="AO407">
            <v>1</v>
          </cell>
        </row>
        <row r="408">
          <cell r="B408" t="str">
            <v>Hệ thống điện chiếu sáng đường về nhà lưu niệm Đại tướng Võ Nguyên Giáp</v>
          </cell>
          <cell r="G408" t="str">
            <v>Lệ Thủy</v>
          </cell>
          <cell r="H408">
            <v>2016</v>
          </cell>
          <cell r="J408">
            <v>2018</v>
          </cell>
          <cell r="M408" t="str">
            <v>778/QĐ-UBND ngày 22/3/2016</v>
          </cell>
          <cell r="N408">
            <v>4358</v>
          </cell>
          <cell r="P408">
            <v>4358</v>
          </cell>
          <cell r="Q408">
            <v>2360</v>
          </cell>
          <cell r="S408">
            <v>2360</v>
          </cell>
          <cell r="T408">
            <v>3922</v>
          </cell>
          <cell r="U408">
            <v>1562</v>
          </cell>
          <cell r="V408">
            <v>1562</v>
          </cell>
          <cell r="W408">
            <v>1562</v>
          </cell>
          <cell r="X408">
            <v>100</v>
          </cell>
          <cell r="Z408">
            <v>1562</v>
          </cell>
          <cell r="AA408">
            <v>3922</v>
          </cell>
          <cell r="AB408">
            <v>1562</v>
          </cell>
          <cell r="AC408">
            <v>3922</v>
          </cell>
          <cell r="AD408">
            <v>3922</v>
          </cell>
          <cell r="AE408">
            <v>0</v>
          </cell>
          <cell r="AO408">
            <v>1</v>
          </cell>
        </row>
        <row r="409">
          <cell r="B409" t="str">
            <v>Hệ thống điện chiếu sáng từ Sở Giáo dục Đào tạo đi Trường THPT chuyên Võ Nguyên Giáp - QL 1A</v>
          </cell>
          <cell r="G409" t="str">
            <v>Đồng Hới</v>
          </cell>
          <cell r="H409">
            <v>2016</v>
          </cell>
          <cell r="J409">
            <v>2018</v>
          </cell>
          <cell r="M409" t="str">
            <v>3103a/QĐ-UBND ngày 30/10/2015</v>
          </cell>
          <cell r="N409">
            <v>2107</v>
          </cell>
          <cell r="P409">
            <v>2107</v>
          </cell>
          <cell r="Q409">
            <v>1340</v>
          </cell>
          <cell r="S409">
            <v>1340</v>
          </cell>
          <cell r="T409">
            <v>1896</v>
          </cell>
          <cell r="U409">
            <v>556</v>
          </cell>
          <cell r="V409">
            <v>556</v>
          </cell>
          <cell r="W409">
            <v>556</v>
          </cell>
          <cell r="X409">
            <v>100</v>
          </cell>
          <cell r="Z409">
            <v>556</v>
          </cell>
          <cell r="AA409">
            <v>1896</v>
          </cell>
          <cell r="AB409">
            <v>556</v>
          </cell>
          <cell r="AC409">
            <v>1896</v>
          </cell>
          <cell r="AD409">
            <v>1896</v>
          </cell>
          <cell r="AE409">
            <v>0</v>
          </cell>
          <cell r="AN409">
            <v>1357</v>
          </cell>
          <cell r="AO409">
            <v>1</v>
          </cell>
        </row>
        <row r="410">
          <cell r="B410" t="str">
            <v>Sửa chữa khẩn cấp tuyến đường Lê Lợi, đoạn từ QL12A đi thôn Tiền Phong, phường Quảng Long, TX Ba Đồn</v>
          </cell>
          <cell r="G410" t="str">
            <v>Ba Đồn</v>
          </cell>
          <cell r="H410">
            <v>2016</v>
          </cell>
          <cell r="J410">
            <v>2018</v>
          </cell>
          <cell r="M410" t="str">
            <v>2315/QĐ-UBND ngày 04/8/2016</v>
          </cell>
          <cell r="N410">
            <v>8900</v>
          </cell>
          <cell r="P410">
            <v>8900</v>
          </cell>
          <cell r="Q410">
            <v>7100</v>
          </cell>
          <cell r="S410">
            <v>7100</v>
          </cell>
          <cell r="T410">
            <v>8010</v>
          </cell>
          <cell r="U410">
            <v>900</v>
          </cell>
          <cell r="V410">
            <v>900</v>
          </cell>
          <cell r="W410">
            <v>900</v>
          </cell>
          <cell r="X410">
            <v>100</v>
          </cell>
          <cell r="Z410">
            <v>900</v>
          </cell>
          <cell r="AA410">
            <v>8000</v>
          </cell>
          <cell r="AB410">
            <v>900</v>
          </cell>
          <cell r="AC410">
            <v>8000</v>
          </cell>
          <cell r="AD410">
            <v>8010</v>
          </cell>
          <cell r="AE410">
            <v>0</v>
          </cell>
          <cell r="AN410" t="str">
            <v>KH ĐTC 2018-2020 còn 5010. Năm 2016 tạm ứng 3 tỷ đã hoàn ứng cuối năm và bố trí thêm từ nguồn vốn khác đủ vốn</v>
          </cell>
          <cell r="AO410">
            <v>1</v>
          </cell>
        </row>
        <row r="411">
          <cell r="B411" t="str">
            <v>Khắc phục khẩn cấp tuyến đê kết hợp đường giao thông phường Quảng Phúc</v>
          </cell>
          <cell r="G411" t="str">
            <v>Ba Đồn</v>
          </cell>
          <cell r="H411">
            <v>2016</v>
          </cell>
          <cell r="J411">
            <v>2018</v>
          </cell>
          <cell r="M411" t="str">
            <v>1986/QĐ-UBND ngày 05/7/2016</v>
          </cell>
          <cell r="N411">
            <v>6508</v>
          </cell>
          <cell r="P411">
            <v>6508</v>
          </cell>
          <cell r="Q411">
            <v>4500</v>
          </cell>
          <cell r="S411">
            <v>4500</v>
          </cell>
          <cell r="T411">
            <v>5857</v>
          </cell>
          <cell r="U411">
            <v>1357</v>
          </cell>
          <cell r="V411">
            <v>1357</v>
          </cell>
          <cell r="W411">
            <v>1357</v>
          </cell>
          <cell r="X411">
            <v>100</v>
          </cell>
          <cell r="Z411">
            <v>1357</v>
          </cell>
          <cell r="AA411">
            <v>5857</v>
          </cell>
          <cell r="AB411">
            <v>1357</v>
          </cell>
          <cell r="AC411">
            <v>5857</v>
          </cell>
          <cell r="AD411">
            <v>5857</v>
          </cell>
          <cell r="AE411">
            <v>0</v>
          </cell>
          <cell r="AN411" t="str">
            <v>KH ĐTC 2018-2020 còn 2857. Năm 2016 tạm ứng 3 tỷ đã hoàn ứng cuối năm 2016 1,5 tỷ đồng nên giai đoạn 2018-2020 giảm 1,5 tỷ đồng</v>
          </cell>
          <cell r="AO411">
            <v>1</v>
          </cell>
        </row>
        <row r="412">
          <cell r="B412" t="str">
            <v>Cầu vào thôn Xuân Hoà xã Quảng Xuân</v>
          </cell>
          <cell r="G412" t="str">
            <v>Quảng Trạch</v>
          </cell>
          <cell r="H412">
            <v>2016</v>
          </cell>
          <cell r="J412">
            <v>2018</v>
          </cell>
          <cell r="M412" t="str">
            <v>1881/QĐ-UBND ngày 22/6/2016</v>
          </cell>
          <cell r="N412">
            <v>2900</v>
          </cell>
          <cell r="P412">
            <v>2900</v>
          </cell>
          <cell r="Q412">
            <v>2000</v>
          </cell>
          <cell r="S412">
            <v>2000</v>
          </cell>
          <cell r="T412">
            <v>2610</v>
          </cell>
          <cell r="U412">
            <v>610</v>
          </cell>
          <cell r="V412">
            <v>610</v>
          </cell>
          <cell r="W412">
            <v>610</v>
          </cell>
          <cell r="X412">
            <v>100</v>
          </cell>
          <cell r="Z412">
            <v>610</v>
          </cell>
          <cell r="AA412">
            <v>2610</v>
          </cell>
          <cell r="AB412">
            <v>610</v>
          </cell>
          <cell r="AC412">
            <v>2610</v>
          </cell>
          <cell r="AD412">
            <v>2610</v>
          </cell>
          <cell r="AE412">
            <v>0</v>
          </cell>
          <cell r="AN412" t="str">
            <v>TKH ĐTC 2018-2020 còn 1610, năm 2016 tạm ứng 1 tỷ đã hoàn ứng cuối năm nên gđ 2018-2020 giảm đi 1 tỷ</v>
          </cell>
          <cell r="AO412">
            <v>1</v>
          </cell>
        </row>
        <row r="413">
          <cell r="B413" t="str">
            <v>Khắc phục khẩn cấp tuyến đê kè thôn Tân Thượng, xã Quảng Hải, thị xã Ba Đồn</v>
          </cell>
          <cell r="G413" t="str">
            <v>Ba Đồn</v>
          </cell>
          <cell r="H413">
            <v>2016</v>
          </cell>
          <cell r="J413">
            <v>2018</v>
          </cell>
          <cell r="M413" t="str">
            <v>3517/QĐ-UBND ngày 31/10/2016</v>
          </cell>
          <cell r="N413">
            <v>9500</v>
          </cell>
          <cell r="P413">
            <v>9500</v>
          </cell>
          <cell r="Q413">
            <v>3500</v>
          </cell>
          <cell r="S413">
            <v>3500</v>
          </cell>
          <cell r="T413">
            <v>8550</v>
          </cell>
          <cell r="U413">
            <v>5050</v>
          </cell>
          <cell r="V413">
            <v>5050</v>
          </cell>
          <cell r="W413">
            <v>5050</v>
          </cell>
          <cell r="X413">
            <v>100</v>
          </cell>
          <cell r="Z413">
            <v>5050</v>
          </cell>
          <cell r="AA413">
            <v>8550</v>
          </cell>
          <cell r="AB413">
            <v>5050</v>
          </cell>
          <cell r="AC413">
            <v>8550</v>
          </cell>
          <cell r="AD413">
            <v>8550</v>
          </cell>
          <cell r="AE413">
            <v>0</v>
          </cell>
          <cell r="AO413">
            <v>1</v>
          </cell>
        </row>
        <row r="414">
          <cell r="B414" t="str">
            <v>Trung tâm huấn luyện chiến đấu LLVT tỉnh</v>
          </cell>
          <cell r="E414" t="str">
            <v>ANQP</v>
          </cell>
          <cell r="F414" t="str">
            <v>4Chuyển tiếp</v>
          </cell>
          <cell r="G414" t="str">
            <v>Bố Trạch</v>
          </cell>
          <cell r="H414">
            <v>2014</v>
          </cell>
          <cell r="I414">
            <v>2014</v>
          </cell>
          <cell r="J414">
            <v>2019</v>
          </cell>
          <cell r="K414" t="str">
            <v>chưa</v>
          </cell>
          <cell r="M414" t="str">
            <v>1851/QĐ-UBND ngày 02/8/2013</v>
          </cell>
          <cell r="N414">
            <v>85119</v>
          </cell>
          <cell r="O414">
            <v>0</v>
          </cell>
          <cell r="P414">
            <v>11400</v>
          </cell>
          <cell r="Q414">
            <v>44500</v>
          </cell>
          <cell r="R414">
            <v>0</v>
          </cell>
          <cell r="S414">
            <v>44500</v>
          </cell>
          <cell r="T414">
            <v>11400</v>
          </cell>
          <cell r="U414">
            <v>5900</v>
          </cell>
          <cell r="V414">
            <v>2950</v>
          </cell>
          <cell r="W414">
            <v>2950</v>
          </cell>
          <cell r="X414">
            <v>50</v>
          </cell>
          <cell r="Z414">
            <v>2950</v>
          </cell>
          <cell r="AA414">
            <v>47450</v>
          </cell>
          <cell r="AB414">
            <v>2950</v>
          </cell>
          <cell r="AC414">
            <v>47450</v>
          </cell>
          <cell r="AD414">
            <v>11400</v>
          </cell>
          <cell r="AE414">
            <v>2950</v>
          </cell>
          <cell r="AF414">
            <v>2950</v>
          </cell>
          <cell r="AG414">
            <v>100</v>
          </cell>
          <cell r="AI414">
            <v>2950</v>
          </cell>
          <cell r="AJ414">
            <v>50400</v>
          </cell>
          <cell r="AK414">
            <v>50400</v>
          </cell>
          <cell r="AL414">
            <v>11400</v>
          </cell>
          <cell r="AM414">
            <v>0</v>
          </cell>
          <cell r="AO414">
            <v>0.5</v>
          </cell>
          <cell r="AQ414" t="str">
            <v>NT Việt Trung</v>
          </cell>
          <cell r="AR414" t="str">
            <v>Khác</v>
          </cell>
          <cell r="AU414" t="str">
            <v>BCH Quân sự tỉnh</v>
          </cell>
        </row>
        <row r="415">
          <cell r="B415" t="str">
            <v>Nâng cấp 2 tuyến đường và vỉa hè khu dân cư mới thị xã Ba Đồn</v>
          </cell>
          <cell r="E415" t="str">
            <v>GTVT</v>
          </cell>
          <cell r="F415" t="str">
            <v>4Chuyển tiếp</v>
          </cell>
          <cell r="G415" t="str">
            <v>Ba Đồn</v>
          </cell>
          <cell r="H415">
            <v>2017</v>
          </cell>
          <cell r="I415">
            <v>2017</v>
          </cell>
          <cell r="J415">
            <v>2019</v>
          </cell>
          <cell r="K415" t="str">
            <v>chưa</v>
          </cell>
          <cell r="M415" t="str">
            <v>3002/QĐ-CT ngày 25/10/2014</v>
          </cell>
          <cell r="N415">
            <v>8675</v>
          </cell>
          <cell r="O415">
            <v>0</v>
          </cell>
          <cell r="P415">
            <v>8675</v>
          </cell>
          <cell r="Q415">
            <v>437</v>
          </cell>
          <cell r="R415">
            <v>0</v>
          </cell>
          <cell r="S415">
            <v>437</v>
          </cell>
          <cell r="T415">
            <v>7808</v>
          </cell>
          <cell r="U415">
            <v>7371</v>
          </cell>
          <cell r="V415">
            <v>3685</v>
          </cell>
          <cell r="W415">
            <v>3685.5</v>
          </cell>
          <cell r="X415">
            <v>50</v>
          </cell>
          <cell r="Z415">
            <v>3685</v>
          </cell>
          <cell r="AA415">
            <v>4122</v>
          </cell>
          <cell r="AB415">
            <v>3685</v>
          </cell>
          <cell r="AC415">
            <v>4122</v>
          </cell>
          <cell r="AD415">
            <v>7808</v>
          </cell>
          <cell r="AE415">
            <v>3686</v>
          </cell>
          <cell r="AF415">
            <v>3686</v>
          </cell>
          <cell r="AG415">
            <v>100</v>
          </cell>
          <cell r="AI415">
            <v>3686</v>
          </cell>
          <cell r="AJ415">
            <v>7808</v>
          </cell>
          <cell r="AK415">
            <v>7808</v>
          </cell>
          <cell r="AL415">
            <v>7808</v>
          </cell>
          <cell r="AM415">
            <v>0</v>
          </cell>
          <cell r="AO415">
            <v>0.5</v>
          </cell>
          <cell r="AQ415" t="str">
            <v>Ba Đồn</v>
          </cell>
          <cell r="AR415" t="str">
            <v>GT</v>
          </cell>
          <cell r="AU415" t="str">
            <v>UBND thị xã Ba Đồn</v>
          </cell>
        </row>
        <row r="416">
          <cell r="B416" t="str">
            <v>Đường liên thôn Hà Tiến đi thôn Hải Lưu, xã Quảng Tiến</v>
          </cell>
          <cell r="E416" t="str">
            <v>GTVT</v>
          </cell>
          <cell r="F416" t="str">
            <v>4Chuyển tiếp</v>
          </cell>
          <cell r="G416" t="str">
            <v>Quảng Trạch</v>
          </cell>
          <cell r="H416">
            <v>2017</v>
          </cell>
          <cell r="I416">
            <v>2017</v>
          </cell>
          <cell r="J416">
            <v>2018</v>
          </cell>
          <cell r="K416" t="str">
            <v>chưa</v>
          </cell>
          <cell r="M416" t="str">
            <v>1740/QĐ-UBND ngày 30/6/2014; 1886/QĐ-UBND ngày 29/5/2017</v>
          </cell>
          <cell r="N416">
            <v>6190</v>
          </cell>
          <cell r="O416">
            <v>0</v>
          </cell>
          <cell r="P416">
            <v>6190</v>
          </cell>
          <cell r="Q416">
            <v>3365</v>
          </cell>
          <cell r="R416">
            <v>0</v>
          </cell>
          <cell r="S416">
            <v>3365</v>
          </cell>
          <cell r="T416">
            <v>5521</v>
          </cell>
          <cell r="U416">
            <v>2521</v>
          </cell>
          <cell r="V416">
            <v>2521</v>
          </cell>
          <cell r="W416">
            <v>2521</v>
          </cell>
          <cell r="X416">
            <v>100</v>
          </cell>
          <cell r="Z416">
            <v>2521</v>
          </cell>
          <cell r="AA416">
            <v>5886</v>
          </cell>
          <cell r="AB416">
            <v>2521</v>
          </cell>
          <cell r="AC416">
            <v>5886</v>
          </cell>
          <cell r="AD416">
            <v>5521</v>
          </cell>
          <cell r="AE416">
            <v>0</v>
          </cell>
          <cell r="AN416" t="str">
            <v>Sửa thời gian thực hiện 2017-2018 (cũ 2017-2019), số vốn đã  bố trí 3365 (cũ 365), số vốn 2018-2020:  2521 (cũ 5521)</v>
          </cell>
          <cell r="AO416">
            <v>1</v>
          </cell>
          <cell r="AS416" t="str">
            <v>xã 135</v>
          </cell>
        </row>
        <row r="417">
          <cell r="B417" t="str">
            <v>Xây dựng tuyến đường liên thôn từ thôn Tiền Tiến đi thôn Hòa Lạc xã Quảng Châu</v>
          </cell>
          <cell r="E417" t="str">
            <v>GTVT</v>
          </cell>
          <cell r="F417" t="str">
            <v>4Chuyển tiếp</v>
          </cell>
          <cell r="G417" t="str">
            <v>Quảng Trạch</v>
          </cell>
          <cell r="H417">
            <v>2017</v>
          </cell>
          <cell r="I417">
            <v>2017</v>
          </cell>
          <cell r="J417">
            <v>2019</v>
          </cell>
          <cell r="K417" t="str">
            <v>chưa</v>
          </cell>
          <cell r="M417" t="str">
            <v>2304/QĐ-UBND ngày 02/10/2012</v>
          </cell>
          <cell r="N417">
            <v>5795</v>
          </cell>
          <cell r="O417">
            <v>0</v>
          </cell>
          <cell r="P417">
            <v>5795</v>
          </cell>
          <cell r="Q417">
            <v>305</v>
          </cell>
          <cell r="R417">
            <v>0</v>
          </cell>
          <cell r="S417">
            <v>305</v>
          </cell>
          <cell r="T417">
            <v>5116</v>
          </cell>
          <cell r="U417">
            <v>4911</v>
          </cell>
          <cell r="V417">
            <v>2456</v>
          </cell>
          <cell r="W417">
            <v>2455.5</v>
          </cell>
          <cell r="X417">
            <v>50</v>
          </cell>
          <cell r="Z417">
            <v>2456</v>
          </cell>
          <cell r="AA417">
            <v>2761</v>
          </cell>
          <cell r="AB417">
            <v>2456</v>
          </cell>
          <cell r="AC417">
            <v>2761</v>
          </cell>
          <cell r="AD417">
            <v>5116</v>
          </cell>
          <cell r="AE417">
            <v>2455</v>
          </cell>
          <cell r="AF417">
            <v>2455</v>
          </cell>
          <cell r="AG417">
            <v>100</v>
          </cell>
          <cell r="AI417">
            <v>2455</v>
          </cell>
          <cell r="AJ417">
            <v>5216</v>
          </cell>
          <cell r="AK417">
            <v>5216</v>
          </cell>
          <cell r="AL417">
            <v>5116</v>
          </cell>
          <cell r="AM417">
            <v>0</v>
          </cell>
          <cell r="AO417">
            <v>0.5</v>
          </cell>
          <cell r="AQ417" t="str">
            <v>Quảng Châu</v>
          </cell>
          <cell r="AR417" t="str">
            <v>GT</v>
          </cell>
          <cell r="AS417" t="str">
            <v>xã 135</v>
          </cell>
          <cell r="AT417" t="str">
            <v>NTM</v>
          </cell>
          <cell r="AU417" t="str">
            <v>UBND xã Quảng Châu</v>
          </cell>
        </row>
        <row r="418">
          <cell r="B418" t="str">
            <v>Xây dựng khu tái định cư thôn Tân Hải và thôn Xuân Hải - Cừa Thôn, xã Hải Ninh, huyện Quảng Ninh</v>
          </cell>
          <cell r="G418" t="str">
            <v>Quảng Ninh</v>
          </cell>
          <cell r="H418">
            <v>2017</v>
          </cell>
          <cell r="J418">
            <v>2019</v>
          </cell>
          <cell r="N418">
            <v>4060</v>
          </cell>
          <cell r="P418">
            <v>1198</v>
          </cell>
          <cell r="Q418">
            <v>0</v>
          </cell>
          <cell r="R418">
            <v>0</v>
          </cell>
          <cell r="S418">
            <v>0</v>
          </cell>
          <cell r="T418">
            <v>1198</v>
          </cell>
          <cell r="U418">
            <v>1198</v>
          </cell>
          <cell r="V418">
            <v>1198</v>
          </cell>
          <cell r="W418">
            <v>1198</v>
          </cell>
          <cell r="X418">
            <v>100</v>
          </cell>
          <cell r="Z418">
            <v>1198</v>
          </cell>
          <cell r="AA418">
            <v>1198</v>
          </cell>
          <cell r="AB418">
            <v>1198</v>
          </cell>
          <cell r="AC418">
            <v>1198</v>
          </cell>
          <cell r="AD418">
            <v>1198</v>
          </cell>
          <cell r="AE418">
            <v>0</v>
          </cell>
          <cell r="AN418" t="str">
            <v>Phục vụ dự án FLC</v>
          </cell>
          <cell r="AO418">
            <v>1</v>
          </cell>
          <cell r="AQ418" t="str">
            <v>Hải Ninh</v>
          </cell>
          <cell r="AR418" t="str">
            <v>Khác</v>
          </cell>
          <cell r="AS418" t="str">
            <v>bãi ngang</v>
          </cell>
        </row>
        <row r="419">
          <cell r="B419" t="str">
            <v>Cầu sắt Quảng Văn (cầu Quảng Hòa 2)</v>
          </cell>
          <cell r="G419" t="str">
            <v>Ba Đồn</v>
          </cell>
          <cell r="H419">
            <v>2017</v>
          </cell>
          <cell r="J419">
            <v>2019</v>
          </cell>
          <cell r="M419" t="str">
            <v>3496/QĐ-UBND ngày 28/10/2016</v>
          </cell>
          <cell r="N419">
            <v>12177</v>
          </cell>
          <cell r="P419">
            <v>10924</v>
          </cell>
          <cell r="Q419">
            <v>4000</v>
          </cell>
          <cell r="S419">
            <v>4000</v>
          </cell>
          <cell r="T419">
            <v>7832</v>
          </cell>
          <cell r="U419">
            <v>5832</v>
          </cell>
          <cell r="V419">
            <v>2916</v>
          </cell>
          <cell r="W419">
            <v>2916</v>
          </cell>
          <cell r="X419">
            <v>50</v>
          </cell>
          <cell r="Y419">
            <v>1000</v>
          </cell>
          <cell r="Z419">
            <v>3916</v>
          </cell>
          <cell r="AA419">
            <v>7916</v>
          </cell>
          <cell r="AB419">
            <v>3916</v>
          </cell>
          <cell r="AC419">
            <v>7916</v>
          </cell>
          <cell r="AD419">
            <v>7832</v>
          </cell>
          <cell r="AE419">
            <v>1916</v>
          </cell>
          <cell r="AF419">
            <v>1916</v>
          </cell>
          <cell r="AG419">
            <v>100</v>
          </cell>
          <cell r="AI419">
            <v>1916</v>
          </cell>
          <cell r="AJ419">
            <v>9832</v>
          </cell>
          <cell r="AK419">
            <v>9832</v>
          </cell>
          <cell r="AL419">
            <v>7832</v>
          </cell>
          <cell r="AM419">
            <v>0</v>
          </cell>
          <cell r="AP419" t="str">
            <v>Bố trí 1 tỷ vốn vượt thu</v>
          </cell>
          <cell r="AQ419" t="str">
            <v>Quảng Văn</v>
          </cell>
          <cell r="AR419" t="str">
            <v>GT</v>
          </cell>
          <cell r="AS419" t="str">
            <v>bãi ngang</v>
          </cell>
          <cell r="AT419" t="str">
            <v>NTM</v>
          </cell>
          <cell r="AU419" t="str">
            <v>UBND thị xã Ba Đồn</v>
          </cell>
        </row>
        <row r="420">
          <cell r="B420" t="str">
            <v>Tuyến đường 22m (giáp hàng rào phía Nam công trình Trụ sở cơ quan Tỉnh ủy Quảng Bình và công trình Trung tâm Văn hóa tỉnh) nối từ đường Nguyễn Hữu Cảnh đến dọc sông Cầu Rào.</v>
          </cell>
          <cell r="G420" t="str">
            <v>Đồng Hới</v>
          </cell>
          <cell r="H420">
            <v>2017</v>
          </cell>
          <cell r="J420">
            <v>2019</v>
          </cell>
          <cell r="M420" t="str">
            <v>3517/QĐ-UBND ngày 31/10/2016</v>
          </cell>
          <cell r="N420">
            <v>12203</v>
          </cell>
          <cell r="P420">
            <v>12203</v>
          </cell>
          <cell r="Q420">
            <v>2764</v>
          </cell>
          <cell r="S420">
            <v>2764</v>
          </cell>
          <cell r="T420">
            <v>11160</v>
          </cell>
          <cell r="U420">
            <v>8396</v>
          </cell>
          <cell r="V420">
            <v>4198</v>
          </cell>
          <cell r="W420">
            <v>4198</v>
          </cell>
          <cell r="X420">
            <v>50</v>
          </cell>
          <cell r="Z420">
            <v>4198</v>
          </cell>
          <cell r="AA420">
            <v>6962</v>
          </cell>
          <cell r="AB420">
            <v>4198</v>
          </cell>
          <cell r="AC420">
            <v>6962</v>
          </cell>
          <cell r="AD420">
            <v>11160</v>
          </cell>
          <cell r="AE420">
            <v>4198</v>
          </cell>
          <cell r="AF420">
            <v>4198</v>
          </cell>
          <cell r="AG420">
            <v>100</v>
          </cell>
          <cell r="AI420">
            <v>4198</v>
          </cell>
          <cell r="AJ420">
            <v>11160</v>
          </cell>
          <cell r="AK420">
            <v>11160</v>
          </cell>
          <cell r="AL420">
            <v>11160</v>
          </cell>
          <cell r="AM420">
            <v>0</v>
          </cell>
          <cell r="AN420" t="str">
            <v xml:space="preserve"> KH ĐTC 2018-2020 là 10160trđ.  Năm 2017 điều chỉnh tăng 1,764 tỷ đồng từ nguồn dự án Nạo vét cửa sông Nhật Lệ nên số vốn gđ 2018-2020 giảm 1,764</v>
          </cell>
          <cell r="AO420">
            <v>0.5</v>
          </cell>
          <cell r="AQ420" t="str">
            <v>Đồng Phú</v>
          </cell>
          <cell r="AR420" t="str">
            <v>GT</v>
          </cell>
          <cell r="AU420" t="str">
            <v>Sở Giao thông Vận tải</v>
          </cell>
        </row>
        <row r="421">
          <cell r="B421" t="str">
            <v>Nâng cấp, sửa chữa Trụ sở làm việc cơ quan Huyện ủy Quảng Ninh</v>
          </cell>
          <cell r="G421" t="str">
            <v>Quảng Ninh</v>
          </cell>
          <cell r="H421">
            <v>2017</v>
          </cell>
          <cell r="J421">
            <v>2019</v>
          </cell>
          <cell r="M421" t="str">
            <v>1069/QĐ-UBND ngày 27/9/2016</v>
          </cell>
          <cell r="N421">
            <v>6995</v>
          </cell>
          <cell r="P421">
            <v>3000</v>
          </cell>
          <cell r="Q421">
            <v>500</v>
          </cell>
          <cell r="S421">
            <v>500</v>
          </cell>
          <cell r="T421">
            <v>2700</v>
          </cell>
          <cell r="U421">
            <v>2200</v>
          </cell>
          <cell r="V421">
            <v>2200</v>
          </cell>
          <cell r="W421">
            <v>2200</v>
          </cell>
          <cell r="X421">
            <v>100</v>
          </cell>
          <cell r="Z421">
            <v>2200</v>
          </cell>
          <cell r="AA421">
            <v>2700</v>
          </cell>
          <cell r="AB421">
            <v>2200</v>
          </cell>
          <cell r="AC421">
            <v>2700</v>
          </cell>
          <cell r="AD421">
            <v>2700</v>
          </cell>
          <cell r="AE421">
            <v>0</v>
          </cell>
          <cell r="AO421">
            <v>1</v>
          </cell>
        </row>
        <row r="422">
          <cell r="B422" t="str">
            <v>Sửa chữa đập Mũi Động, xã Dương Thủy</v>
          </cell>
          <cell r="G422" t="str">
            <v>Lệ Thủy</v>
          </cell>
          <cell r="H422">
            <v>2017</v>
          </cell>
          <cell r="J422">
            <v>2019</v>
          </cell>
          <cell r="M422" t="str">
            <v>3443/QĐ-UBND ngày 28/10/2016</v>
          </cell>
          <cell r="N422">
            <v>3000</v>
          </cell>
          <cell r="P422">
            <v>3000</v>
          </cell>
          <cell r="Q422">
            <v>500</v>
          </cell>
          <cell r="S422">
            <v>500</v>
          </cell>
          <cell r="T422">
            <v>2700</v>
          </cell>
          <cell r="U422">
            <v>2200</v>
          </cell>
          <cell r="V422">
            <v>2200</v>
          </cell>
          <cell r="W422">
            <v>2200</v>
          </cell>
          <cell r="X422">
            <v>100</v>
          </cell>
          <cell r="Z422">
            <v>2200</v>
          </cell>
          <cell r="AA422">
            <v>2700</v>
          </cell>
          <cell r="AB422">
            <v>2200</v>
          </cell>
          <cell r="AC422">
            <v>2700</v>
          </cell>
          <cell r="AD422">
            <v>2700</v>
          </cell>
          <cell r="AE422">
            <v>0</v>
          </cell>
          <cell r="AO422">
            <v>1</v>
          </cell>
          <cell r="AQ422" t="str">
            <v>Dương Thủy</v>
          </cell>
        </row>
        <row r="423">
          <cell r="B423" t="str">
            <v>Trồng cây xanh đường Thống Nhất (36m), TP Đồng Hới</v>
          </cell>
          <cell r="G423" t="str">
            <v>Đồng Hới</v>
          </cell>
          <cell r="H423">
            <v>2017</v>
          </cell>
          <cell r="J423">
            <v>2019</v>
          </cell>
          <cell r="M423" t="str">
            <v>2224/QĐ-UBND ngày 26/7/2016</v>
          </cell>
          <cell r="N423">
            <v>3492</v>
          </cell>
          <cell r="P423">
            <v>3492</v>
          </cell>
          <cell r="Q423">
            <v>500</v>
          </cell>
          <cell r="S423">
            <v>500</v>
          </cell>
          <cell r="T423">
            <v>3143</v>
          </cell>
          <cell r="U423">
            <v>2643</v>
          </cell>
          <cell r="V423">
            <v>1321</v>
          </cell>
          <cell r="W423">
            <v>1321.5</v>
          </cell>
          <cell r="X423">
            <v>50</v>
          </cell>
          <cell r="Y423">
            <v>1322</v>
          </cell>
          <cell r="Z423">
            <v>2643</v>
          </cell>
          <cell r="AA423">
            <v>3143</v>
          </cell>
          <cell r="AB423">
            <v>2643</v>
          </cell>
          <cell r="AC423">
            <v>3143</v>
          </cell>
          <cell r="AD423">
            <v>3143</v>
          </cell>
          <cell r="AE423">
            <v>0</v>
          </cell>
          <cell r="AO423">
            <v>0.5</v>
          </cell>
        </row>
        <row r="424">
          <cell r="B424" t="str">
            <v>Cải tạo Trụ sở làm việc Đảng ủy khối các cơ quan tỉnh</v>
          </cell>
          <cell r="G424" t="str">
            <v>Đồng Hới</v>
          </cell>
          <cell r="H424">
            <v>2017</v>
          </cell>
          <cell r="J424">
            <v>2019</v>
          </cell>
          <cell r="M424" t="str">
            <v>3490/QĐ-UBND ngày 28/10/2016</v>
          </cell>
          <cell r="N424">
            <v>3704</v>
          </cell>
          <cell r="P424">
            <v>3704</v>
          </cell>
          <cell r="Q424">
            <v>500</v>
          </cell>
          <cell r="S424">
            <v>500</v>
          </cell>
          <cell r="T424">
            <v>3333</v>
          </cell>
          <cell r="U424">
            <v>2833</v>
          </cell>
          <cell r="V424">
            <v>1416</v>
          </cell>
          <cell r="W424">
            <v>1416.5</v>
          </cell>
          <cell r="X424">
            <v>50</v>
          </cell>
          <cell r="Y424">
            <v>1417</v>
          </cell>
          <cell r="Z424">
            <v>2833</v>
          </cell>
          <cell r="AA424">
            <v>3333</v>
          </cell>
          <cell r="AB424">
            <v>2833</v>
          </cell>
          <cell r="AC424">
            <v>3333</v>
          </cell>
          <cell r="AD424">
            <v>3333</v>
          </cell>
          <cell r="AE424">
            <v>0</v>
          </cell>
          <cell r="AO424">
            <v>0.5</v>
          </cell>
        </row>
        <row r="425">
          <cell r="B425" t="str">
            <v>Điện chiếu sáng đường Lê Lợi - Đường Chu Văn An, Thị xã Ba Đồn</v>
          </cell>
          <cell r="G425" t="str">
            <v>Ba Đồn</v>
          </cell>
          <cell r="H425">
            <v>2017</v>
          </cell>
          <cell r="J425">
            <v>2019</v>
          </cell>
          <cell r="M425" t="str">
            <v>3479/QĐ-UBND ngày 28/10/2016</v>
          </cell>
          <cell r="N425">
            <v>4178</v>
          </cell>
          <cell r="P425">
            <v>4178</v>
          </cell>
          <cell r="Q425">
            <v>500</v>
          </cell>
          <cell r="S425">
            <v>500</v>
          </cell>
          <cell r="T425">
            <v>3760</v>
          </cell>
          <cell r="U425">
            <v>3260</v>
          </cell>
          <cell r="V425">
            <v>1630</v>
          </cell>
          <cell r="W425">
            <v>1630</v>
          </cell>
          <cell r="X425">
            <v>50</v>
          </cell>
          <cell r="Y425">
            <v>1630</v>
          </cell>
          <cell r="Z425">
            <v>3260</v>
          </cell>
          <cell r="AA425">
            <v>3760</v>
          </cell>
          <cell r="AB425">
            <v>3260</v>
          </cell>
          <cell r="AC425">
            <v>3760</v>
          </cell>
          <cell r="AD425">
            <v>3760</v>
          </cell>
          <cell r="AE425">
            <v>0</v>
          </cell>
          <cell r="AO425">
            <v>0.5</v>
          </cell>
        </row>
        <row r="426">
          <cell r="B426" t="str">
            <v>Cải tạo, sửa chữa khu giảng đường Trung tâm dịch vụ việc làm Quảng Bình.</v>
          </cell>
          <cell r="G426" t="str">
            <v>Đồng Hới</v>
          </cell>
          <cell r="H426">
            <v>2017</v>
          </cell>
          <cell r="J426">
            <v>2019</v>
          </cell>
          <cell r="M426" t="str">
            <v>3488/QĐ-UBND ngày 28/10/2016</v>
          </cell>
          <cell r="N426">
            <v>4500</v>
          </cell>
          <cell r="P426">
            <v>4500</v>
          </cell>
          <cell r="Q426">
            <v>500</v>
          </cell>
          <cell r="S426">
            <v>500</v>
          </cell>
          <cell r="T426">
            <v>4050</v>
          </cell>
          <cell r="U426">
            <v>3550</v>
          </cell>
          <cell r="V426">
            <v>1775</v>
          </cell>
          <cell r="W426">
            <v>1775</v>
          </cell>
          <cell r="X426">
            <v>50</v>
          </cell>
          <cell r="Y426">
            <v>1775</v>
          </cell>
          <cell r="Z426">
            <v>3550</v>
          </cell>
          <cell r="AA426">
            <v>4050</v>
          </cell>
          <cell r="AB426">
            <v>3550</v>
          </cell>
          <cell r="AC426">
            <v>4050</v>
          </cell>
          <cell r="AD426">
            <v>4050</v>
          </cell>
          <cell r="AE426">
            <v>0</v>
          </cell>
          <cell r="AO426">
            <v>0.5</v>
          </cell>
        </row>
        <row r="427">
          <cell r="B427" t="str">
            <v>Bê tông hóa đường GTNT xã Văn Hóa</v>
          </cell>
          <cell r="G427" t="str">
            <v>Tuyên Hóa</v>
          </cell>
          <cell r="H427">
            <v>2017</v>
          </cell>
          <cell r="J427">
            <v>2019</v>
          </cell>
          <cell r="M427" t="str">
            <v>3514/QĐ-UBND ngày 31/10/2016</v>
          </cell>
          <cell r="N427">
            <v>6000</v>
          </cell>
          <cell r="P427">
            <v>6000</v>
          </cell>
          <cell r="Q427">
            <v>500</v>
          </cell>
          <cell r="S427">
            <v>500</v>
          </cell>
          <cell r="T427">
            <v>5400</v>
          </cell>
          <cell r="U427">
            <v>4900</v>
          </cell>
          <cell r="V427">
            <v>2450</v>
          </cell>
          <cell r="W427">
            <v>2450</v>
          </cell>
          <cell r="X427">
            <v>50</v>
          </cell>
          <cell r="Y427">
            <v>2450</v>
          </cell>
          <cell r="Z427">
            <v>4900</v>
          </cell>
          <cell r="AA427">
            <v>5400</v>
          </cell>
          <cell r="AB427">
            <v>4900</v>
          </cell>
          <cell r="AC427">
            <v>5400</v>
          </cell>
          <cell r="AD427">
            <v>5400</v>
          </cell>
          <cell r="AE427">
            <v>0</v>
          </cell>
          <cell r="AO427">
            <v>0.5</v>
          </cell>
        </row>
        <row r="428">
          <cell r="B428" t="str">
            <v>Khắc phục khẩn cấp tuyến đường ngập lụt nối từ đường tỉnh lộ 559 đi xã Quảng Hòa</v>
          </cell>
          <cell r="G428" t="str">
            <v>Ba Đồn</v>
          </cell>
          <cell r="H428">
            <v>2017</v>
          </cell>
          <cell r="J428">
            <v>2019</v>
          </cell>
          <cell r="M428" t="str">
            <v>3513/QĐ-UBND ngày 30/10/2016</v>
          </cell>
          <cell r="N428">
            <v>6100</v>
          </cell>
          <cell r="P428">
            <v>6100</v>
          </cell>
          <cell r="Q428">
            <v>500</v>
          </cell>
          <cell r="S428">
            <v>500</v>
          </cell>
          <cell r="T428">
            <v>5490</v>
          </cell>
          <cell r="U428">
            <v>4990</v>
          </cell>
          <cell r="V428">
            <v>2495</v>
          </cell>
          <cell r="W428">
            <v>2495</v>
          </cell>
          <cell r="X428">
            <v>50</v>
          </cell>
          <cell r="Z428">
            <v>2495</v>
          </cell>
          <cell r="AA428">
            <v>2995</v>
          </cell>
          <cell r="AB428">
            <v>2495</v>
          </cell>
          <cell r="AC428">
            <v>2995</v>
          </cell>
          <cell r="AD428">
            <v>5490</v>
          </cell>
          <cell r="AE428">
            <v>2495</v>
          </cell>
          <cell r="AF428">
            <v>2495</v>
          </cell>
          <cell r="AG428">
            <v>100</v>
          </cell>
          <cell r="AI428">
            <v>2495</v>
          </cell>
          <cell r="AJ428">
            <v>5490</v>
          </cell>
          <cell r="AK428">
            <v>5490</v>
          </cell>
          <cell r="AL428">
            <v>5490</v>
          </cell>
          <cell r="AM428">
            <v>0</v>
          </cell>
          <cell r="AO428">
            <v>0.5</v>
          </cell>
          <cell r="AQ428" t="str">
            <v>Quảng Hòa</v>
          </cell>
          <cell r="AR428" t="str">
            <v>GT</v>
          </cell>
          <cell r="AT428" t="str">
            <v>NTM</v>
          </cell>
          <cell r="AU428" t="str">
            <v>UBND thị xã Ba Đồn</v>
          </cell>
        </row>
        <row r="429">
          <cell r="B429" t="str">
            <v>Đường Hà Thiệp - Bảo Ninh xã Võ Ninh, huyện Quảng Ninh (NS tỉnh hỗ trợ phần chi phí xây lắp 8.873 triệu đồng)</v>
          </cell>
          <cell r="G429" t="str">
            <v>Quảng Ninh</v>
          </cell>
          <cell r="H429">
            <v>2017</v>
          </cell>
          <cell r="J429">
            <v>2019</v>
          </cell>
          <cell r="M429" t="str">
            <v>2884/QĐ-UBND ngày 28/9/2016</v>
          </cell>
          <cell r="N429">
            <v>12178</v>
          </cell>
          <cell r="P429">
            <v>8873</v>
          </cell>
          <cell r="Q429">
            <v>1000</v>
          </cell>
          <cell r="S429">
            <v>1000</v>
          </cell>
          <cell r="T429">
            <v>7986</v>
          </cell>
          <cell r="U429">
            <v>6986</v>
          </cell>
          <cell r="V429">
            <v>3493</v>
          </cell>
          <cell r="W429">
            <v>3493</v>
          </cell>
          <cell r="X429">
            <v>50</v>
          </cell>
          <cell r="Z429">
            <v>3493</v>
          </cell>
          <cell r="AA429">
            <v>4493</v>
          </cell>
          <cell r="AB429">
            <v>3493</v>
          </cell>
          <cell r="AC429">
            <v>4493</v>
          </cell>
          <cell r="AD429">
            <v>7986</v>
          </cell>
          <cell r="AE429">
            <v>3493</v>
          </cell>
          <cell r="AF429">
            <v>3493</v>
          </cell>
          <cell r="AG429">
            <v>100</v>
          </cell>
          <cell r="AH429">
            <v>-1117</v>
          </cell>
          <cell r="AI429">
            <v>2376</v>
          </cell>
          <cell r="AJ429">
            <v>6869</v>
          </cell>
          <cell r="AK429">
            <v>6869</v>
          </cell>
          <cell r="AL429">
            <v>7986</v>
          </cell>
          <cell r="AM429">
            <v>0</v>
          </cell>
          <cell r="AO429">
            <v>0.5</v>
          </cell>
          <cell r="AQ429" t="str">
            <v>Võ Ninh</v>
          </cell>
          <cell r="AR429" t="str">
            <v>GT</v>
          </cell>
          <cell r="AT429" t="str">
            <v>NTM</v>
          </cell>
          <cell r="AU429" t="str">
            <v>UBND huyện Quảng Ninh</v>
          </cell>
        </row>
        <row r="430">
          <cell r="B430" t="str">
            <v>Kè chống sạt lở Khe Cát thôn Cừa Thôn và thôn Tân Hải xã Hải Ninh (GĐ 1)</v>
          </cell>
          <cell r="G430" t="str">
            <v>Quảng Ninh</v>
          </cell>
          <cell r="H430">
            <v>2017</v>
          </cell>
          <cell r="J430">
            <v>2019</v>
          </cell>
          <cell r="M430" t="str">
            <v>3806/QĐ-UBND ngày 30/11/2016</v>
          </cell>
          <cell r="N430">
            <v>8920</v>
          </cell>
          <cell r="P430">
            <v>8920</v>
          </cell>
          <cell r="Q430">
            <v>1000</v>
          </cell>
          <cell r="S430">
            <v>1000</v>
          </cell>
          <cell r="T430">
            <v>8028</v>
          </cell>
          <cell r="U430">
            <v>7028</v>
          </cell>
          <cell r="V430">
            <v>3514</v>
          </cell>
          <cell r="W430">
            <v>3514</v>
          </cell>
          <cell r="X430">
            <v>50</v>
          </cell>
          <cell r="Z430">
            <v>3514</v>
          </cell>
          <cell r="AA430">
            <v>4514</v>
          </cell>
          <cell r="AB430">
            <v>3514</v>
          </cell>
          <cell r="AC430">
            <v>4514</v>
          </cell>
          <cell r="AD430">
            <v>8028</v>
          </cell>
          <cell r="AE430">
            <v>3514</v>
          </cell>
          <cell r="AF430">
            <v>3514</v>
          </cell>
          <cell r="AG430">
            <v>100</v>
          </cell>
          <cell r="AI430">
            <v>3514</v>
          </cell>
          <cell r="AJ430">
            <v>8028</v>
          </cell>
          <cell r="AK430">
            <v>8028</v>
          </cell>
          <cell r="AL430">
            <v>8028</v>
          </cell>
          <cell r="AM430">
            <v>0</v>
          </cell>
          <cell r="AO430">
            <v>0.5</v>
          </cell>
          <cell r="AQ430" t="str">
            <v>Hải Ninh</v>
          </cell>
          <cell r="AR430" t="str">
            <v>NN-TL</v>
          </cell>
          <cell r="AS430" t="str">
            <v>bãi ngang</v>
          </cell>
          <cell r="AT430" t="str">
            <v>NTM</v>
          </cell>
          <cell r="AU430" t="str">
            <v>UBND xã Hải Ninh</v>
          </cell>
        </row>
        <row r="431">
          <cell r="B431" t="str">
            <v>Đường ngập lụt cứu hộ, cứu nạn từ Ba Trại đi xã Liên Trạch, huyện Bố Trạch</v>
          </cell>
          <cell r="G431" t="str">
            <v>Bố Trạch</v>
          </cell>
          <cell r="H431">
            <v>2017</v>
          </cell>
          <cell r="J431">
            <v>2019</v>
          </cell>
          <cell r="M431" t="str">
            <v>3486/QĐ-UBND ngày 28/10/2016</v>
          </cell>
          <cell r="N431">
            <v>14914</v>
          </cell>
          <cell r="P431">
            <v>11380</v>
          </cell>
          <cell r="Q431">
            <v>1000</v>
          </cell>
          <cell r="S431">
            <v>1000</v>
          </cell>
          <cell r="T431">
            <v>10242</v>
          </cell>
          <cell r="U431">
            <v>9242</v>
          </cell>
          <cell r="V431">
            <v>4621</v>
          </cell>
          <cell r="W431">
            <v>4621</v>
          </cell>
          <cell r="X431">
            <v>50</v>
          </cell>
          <cell r="Y431">
            <v>5079</v>
          </cell>
          <cell r="Z431">
            <v>9700</v>
          </cell>
          <cell r="AA431">
            <v>10700</v>
          </cell>
          <cell r="AB431">
            <v>9700</v>
          </cell>
          <cell r="AC431">
            <v>10700</v>
          </cell>
          <cell r="AD431">
            <v>10242</v>
          </cell>
          <cell r="AE431">
            <v>-458</v>
          </cell>
          <cell r="AN431" t="str">
            <v>Năm 2018 đã điều chỉnh bổ sung vốn cho dự án từ Cầu bê tông xã Nam Trạch</v>
          </cell>
          <cell r="AP431" t="str">
            <v>Bố trí 1 ,5 tỷ vốn vượt thu</v>
          </cell>
          <cell r="AQ431" t="str">
            <v>Liên Trạch</v>
          </cell>
          <cell r="AR431" t="str">
            <v>GT</v>
          </cell>
          <cell r="AS431" t="str">
            <v>xã 135</v>
          </cell>
          <cell r="AT431" t="str">
            <v>NTM</v>
          </cell>
        </row>
        <row r="432">
          <cell r="B432" t="str">
            <v>Hạ tầng và đường vào khu di tích lịch sử Hang Lèn Hà, xã Thanh Hóa, huyện Tuyên Hóa</v>
          </cell>
          <cell r="G432" t="str">
            <v>Tuyên Hóa</v>
          </cell>
          <cell r="H432">
            <v>2017</v>
          </cell>
          <cell r="J432">
            <v>2019</v>
          </cell>
          <cell r="M432" t="str">
            <v>3392/QĐ-UBND ngày 26/9/2017</v>
          </cell>
          <cell r="N432">
            <v>10000</v>
          </cell>
          <cell r="P432">
            <v>3500</v>
          </cell>
          <cell r="Q432">
            <v>3500</v>
          </cell>
          <cell r="S432">
            <v>0</v>
          </cell>
          <cell r="T432">
            <v>3500</v>
          </cell>
          <cell r="U432">
            <v>3500</v>
          </cell>
          <cell r="V432">
            <v>1750</v>
          </cell>
          <cell r="W432">
            <v>1750</v>
          </cell>
          <cell r="X432">
            <v>50</v>
          </cell>
          <cell r="Y432">
            <v>1750</v>
          </cell>
          <cell r="Z432">
            <v>3500</v>
          </cell>
          <cell r="AA432">
            <v>7000</v>
          </cell>
          <cell r="AB432">
            <v>3500</v>
          </cell>
          <cell r="AC432">
            <v>3500</v>
          </cell>
          <cell r="AD432">
            <v>3500</v>
          </cell>
          <cell r="AE432">
            <v>0</v>
          </cell>
          <cell r="AN432" t="str">
            <v>Cập nhật QĐ dự án</v>
          </cell>
          <cell r="AO432">
            <v>0.5</v>
          </cell>
          <cell r="AQ432" t="str">
            <v>Thanh Hóa</v>
          </cell>
          <cell r="AS432" t="str">
            <v>xã 135</v>
          </cell>
          <cell r="AT432" t="str">
            <v>NTM</v>
          </cell>
        </row>
        <row r="433">
          <cell r="B433" t="str">
            <v xml:space="preserve">Đối ứng cho Dự án Cấp điện nông thôn từ lưới điện Quốc gia tỉnh Quảng Bình </v>
          </cell>
          <cell r="E433" t="str">
            <v>CN-Điện</v>
          </cell>
          <cell r="F433" t="str">
            <v>4Chuyển tiếp</v>
          </cell>
          <cell r="G433" t="str">
            <v>Quảng Bình</v>
          </cell>
          <cell r="H433">
            <v>2015</v>
          </cell>
          <cell r="I433">
            <v>2015</v>
          </cell>
          <cell r="J433">
            <v>2020</v>
          </cell>
          <cell r="K433" t="str">
            <v>chưa</v>
          </cell>
          <cell r="M433" t="str">
            <v>2908/QĐ-UBND ngày 16/10/2014; 3494/QĐ-UBND ngày 04/12/2015</v>
          </cell>
          <cell r="N433">
            <v>139630</v>
          </cell>
          <cell r="O433">
            <v>0</v>
          </cell>
          <cell r="P433">
            <v>17000</v>
          </cell>
          <cell r="Q433">
            <v>32454</v>
          </cell>
          <cell r="R433">
            <v>0</v>
          </cell>
          <cell r="S433">
            <v>12454</v>
          </cell>
          <cell r="T433">
            <v>7519</v>
          </cell>
          <cell r="U433">
            <v>2846</v>
          </cell>
          <cell r="V433">
            <v>1423</v>
          </cell>
          <cell r="W433">
            <v>1423</v>
          </cell>
          <cell r="X433">
            <v>50</v>
          </cell>
          <cell r="Z433">
            <v>1423</v>
          </cell>
          <cell r="AA433">
            <v>33877</v>
          </cell>
          <cell r="AB433">
            <v>1423</v>
          </cell>
          <cell r="AC433">
            <v>13877</v>
          </cell>
          <cell r="AD433">
            <v>7519</v>
          </cell>
          <cell r="AE433">
            <v>1423</v>
          </cell>
          <cell r="AF433">
            <v>1423</v>
          </cell>
          <cell r="AG433">
            <v>100</v>
          </cell>
          <cell r="AI433">
            <v>1423</v>
          </cell>
          <cell r="AJ433">
            <v>35300</v>
          </cell>
          <cell r="AK433">
            <v>15300</v>
          </cell>
          <cell r="AL433">
            <v>7519</v>
          </cell>
          <cell r="AM433">
            <v>0</v>
          </cell>
          <cell r="AO433">
            <v>0.5</v>
          </cell>
          <cell r="AQ433" t="str">
            <v>Toàn Tỉnh</v>
          </cell>
          <cell r="AR433" t="str">
            <v>Khác</v>
          </cell>
          <cell r="AU433" t="str">
            <v>Sở Công thương</v>
          </cell>
        </row>
        <row r="434">
          <cell r="B434" t="str">
            <v xml:space="preserve">Kè cửa sông biển Nhật Lệ </v>
          </cell>
          <cell r="E434" t="str">
            <v>NN-TL</v>
          </cell>
          <cell r="F434" t="str">
            <v>4Chuyển tiếp</v>
          </cell>
          <cell r="G434" t="str">
            <v>Đồng Hới</v>
          </cell>
          <cell r="H434">
            <v>2014</v>
          </cell>
          <cell r="I434">
            <v>2014</v>
          </cell>
          <cell r="J434">
            <v>2020</v>
          </cell>
          <cell r="K434" t="str">
            <v>chưa</v>
          </cell>
          <cell r="M434" t="str">
            <v>270/QĐ-CT ngày 31/01/2013; 1701/QĐ-UBND ngày 30/6/2014; 2274/QĐ-UBND ngày 11/7/2018</v>
          </cell>
          <cell r="N434">
            <v>62512</v>
          </cell>
          <cell r="O434">
            <v>0</v>
          </cell>
          <cell r="P434">
            <v>62512</v>
          </cell>
          <cell r="Q434">
            <v>31687</v>
          </cell>
          <cell r="R434">
            <v>0</v>
          </cell>
          <cell r="S434">
            <v>31687</v>
          </cell>
          <cell r="T434">
            <v>16500</v>
          </cell>
          <cell r="U434">
            <v>14850</v>
          </cell>
          <cell r="V434">
            <v>7250</v>
          </cell>
          <cell r="W434">
            <v>7250</v>
          </cell>
          <cell r="X434">
            <v>50</v>
          </cell>
          <cell r="Z434">
            <v>7250</v>
          </cell>
          <cell r="AA434">
            <v>38937</v>
          </cell>
          <cell r="AB434">
            <v>7250</v>
          </cell>
          <cell r="AC434">
            <v>38937</v>
          </cell>
          <cell r="AD434">
            <v>16500</v>
          </cell>
          <cell r="AE434">
            <v>7600</v>
          </cell>
          <cell r="AF434">
            <v>3800</v>
          </cell>
          <cell r="AG434">
            <v>50</v>
          </cell>
          <cell r="AI434">
            <v>3800</v>
          </cell>
          <cell r="AJ434">
            <v>42737</v>
          </cell>
          <cell r="AK434">
            <v>42737</v>
          </cell>
          <cell r="AL434">
            <v>16500</v>
          </cell>
          <cell r="AM434">
            <v>3800</v>
          </cell>
          <cell r="AN434" t="str">
            <v>Đang bổ sung KH trung hạn</v>
          </cell>
          <cell r="AO434">
            <v>0.48821548821548821</v>
          </cell>
          <cell r="AQ434" t="str">
            <v>Bảo Ninh</v>
          </cell>
          <cell r="AR434" t="str">
            <v>NN-TL</v>
          </cell>
          <cell r="AU434" t="str">
            <v>Sở Nông nghiệp và PTNT</v>
          </cell>
        </row>
        <row r="435">
          <cell r="B435" t="str">
            <v>Hỗ trợ GPMB xây dựng Trụ sở BCH Bộ đội biên phòng tỉnh</v>
          </cell>
          <cell r="G435" t="str">
            <v>Đồng Hới</v>
          </cell>
          <cell r="H435">
            <v>2016</v>
          </cell>
          <cell r="J435">
            <v>2020</v>
          </cell>
          <cell r="N435">
            <v>5305</v>
          </cell>
          <cell r="P435">
            <v>5305</v>
          </cell>
          <cell r="Q435">
            <v>2000</v>
          </cell>
          <cell r="S435">
            <v>2000</v>
          </cell>
          <cell r="T435">
            <v>4775</v>
          </cell>
          <cell r="U435">
            <v>2775</v>
          </cell>
          <cell r="V435">
            <v>2775</v>
          </cell>
          <cell r="W435">
            <v>1387.5</v>
          </cell>
          <cell r="X435">
            <v>50</v>
          </cell>
          <cell r="Z435">
            <v>2775</v>
          </cell>
          <cell r="AA435">
            <v>4775</v>
          </cell>
          <cell r="AB435">
            <v>2775</v>
          </cell>
          <cell r="AC435">
            <v>4775</v>
          </cell>
          <cell r="AD435">
            <v>4775</v>
          </cell>
          <cell r="AE435">
            <v>0</v>
          </cell>
          <cell r="AN435" t="str">
            <v>GPMB bố trí hết</v>
          </cell>
          <cell r="AQ435" t="str">
            <v>Đồng Phú</v>
          </cell>
          <cell r="AR435" t="str">
            <v>Khác</v>
          </cell>
        </row>
        <row r="436">
          <cell r="B436" t="str">
            <v>Các dự án bổ sung vốn trung hạn</v>
          </cell>
          <cell r="N436">
            <v>68196</v>
          </cell>
          <cell r="O436">
            <v>0</v>
          </cell>
          <cell r="P436">
            <v>25303</v>
          </cell>
          <cell r="Q436">
            <v>10500</v>
          </cell>
          <cell r="R436">
            <v>0</v>
          </cell>
          <cell r="S436">
            <v>4500</v>
          </cell>
          <cell r="T436">
            <v>23998</v>
          </cell>
          <cell r="U436">
            <v>19498</v>
          </cell>
          <cell r="V436">
            <v>5100</v>
          </cell>
          <cell r="W436">
            <v>5100</v>
          </cell>
          <cell r="Y436">
            <v>3600</v>
          </cell>
          <cell r="Z436">
            <v>8700</v>
          </cell>
          <cell r="AA436">
            <v>19200</v>
          </cell>
          <cell r="AB436">
            <v>8700</v>
          </cell>
          <cell r="AC436">
            <v>13200</v>
          </cell>
          <cell r="AD436">
            <v>23998</v>
          </cell>
          <cell r="AE436">
            <v>10798</v>
          </cell>
        </row>
        <row r="437">
          <cell r="B437" t="str">
            <v>Mở rộng, cải tạo trụ sở làm việc Sở Tư pháp</v>
          </cell>
          <cell r="G437" t="str">
            <v>Đồng Hới</v>
          </cell>
          <cell r="H437">
            <v>2018</v>
          </cell>
          <cell r="J437">
            <v>2020</v>
          </cell>
          <cell r="M437" t="str">
            <v>3857/QĐ-UBND ngày 30/10/2017; 2855/QĐ-UBND ngày 28/6/2018</v>
          </cell>
          <cell r="N437">
            <v>6600</v>
          </cell>
          <cell r="P437">
            <v>6600</v>
          </cell>
          <cell r="T437">
            <v>6600</v>
          </cell>
          <cell r="U437">
            <v>6600</v>
          </cell>
          <cell r="V437">
            <v>1850</v>
          </cell>
          <cell r="W437">
            <v>1850</v>
          </cell>
          <cell r="X437">
            <v>50</v>
          </cell>
          <cell r="Y437">
            <v>1850</v>
          </cell>
          <cell r="Z437">
            <v>3700</v>
          </cell>
          <cell r="AA437">
            <v>3700</v>
          </cell>
          <cell r="AB437">
            <v>3700</v>
          </cell>
          <cell r="AC437">
            <v>3700</v>
          </cell>
          <cell r="AD437">
            <v>6600</v>
          </cell>
          <cell r="AE437">
            <v>2900</v>
          </cell>
          <cell r="AF437">
            <v>1450</v>
          </cell>
          <cell r="AG437">
            <v>50</v>
          </cell>
          <cell r="AI437">
            <v>1450</v>
          </cell>
          <cell r="AJ437">
            <v>5150</v>
          </cell>
          <cell r="AK437">
            <v>5150</v>
          </cell>
          <cell r="AL437">
            <v>6600</v>
          </cell>
          <cell r="AM437">
            <v>1450</v>
          </cell>
          <cell r="AN437" t="str">
            <v>Điều chỉnh tăng TMĐT 2,9 tỷ</v>
          </cell>
          <cell r="AQ437" t="str">
            <v>Nam Lý</v>
          </cell>
          <cell r="AR437" t="str">
            <v>Khác</v>
          </cell>
          <cell r="AU437" t="str">
            <v>Sở Tư pháp</v>
          </cell>
        </row>
        <row r="438">
          <cell r="B438" t="str">
            <v>Dự án XD mới kho chứa hàng cứu trợ kết hợp Hội trường của UBMTTQ Việt Nam tỉnh Quảng Bình</v>
          </cell>
          <cell r="G438" t="str">
            <v>Đồng Hới</v>
          </cell>
          <cell r="H438">
            <v>2018</v>
          </cell>
          <cell r="J438">
            <v>2020</v>
          </cell>
          <cell r="M438" t="str">
            <v>2636/QĐ-UBND ngày 25/7/2017</v>
          </cell>
          <cell r="N438">
            <v>7657</v>
          </cell>
          <cell r="P438">
            <v>5657</v>
          </cell>
          <cell r="T438">
            <v>5657</v>
          </cell>
          <cell r="U438">
            <v>5657</v>
          </cell>
          <cell r="V438">
            <v>1750</v>
          </cell>
          <cell r="W438">
            <v>1750</v>
          </cell>
          <cell r="X438">
            <v>50</v>
          </cell>
          <cell r="Y438">
            <v>1750</v>
          </cell>
          <cell r="Z438">
            <v>3500</v>
          </cell>
          <cell r="AA438">
            <v>3500</v>
          </cell>
          <cell r="AB438">
            <v>3500</v>
          </cell>
          <cell r="AC438">
            <v>3500</v>
          </cell>
          <cell r="AD438">
            <v>5657</v>
          </cell>
          <cell r="AE438">
            <v>2157</v>
          </cell>
          <cell r="AF438">
            <v>2157</v>
          </cell>
          <cell r="AG438">
            <v>100</v>
          </cell>
          <cell r="AI438">
            <v>2157</v>
          </cell>
          <cell r="AJ438">
            <v>5657</v>
          </cell>
          <cell r="AK438">
            <v>5657</v>
          </cell>
          <cell r="AL438">
            <v>5657</v>
          </cell>
          <cell r="AM438">
            <v>0</v>
          </cell>
          <cell r="AN438" t="str">
            <v xml:space="preserve"> Điều chỉnh tăng TMĐT 2,157 tỷ (TT. HDDND tỉnh đồng ý tại VB số 147/HĐND-VP ngày 30/10/2018)</v>
          </cell>
          <cell r="AQ438" t="str">
            <v>Hải Đình</v>
          </cell>
          <cell r="AR438" t="str">
            <v>Khác</v>
          </cell>
          <cell r="AU438" t="str">
            <v>Ủy ban MTTQVN tỉnh</v>
          </cell>
        </row>
        <row r="439">
          <cell r="B439" t="str">
            <v>Xây dựng mới Làng Thanh niên Lập nghiệp Quảng Châu</v>
          </cell>
          <cell r="E439" t="str">
            <v>QLNN</v>
          </cell>
          <cell r="F439" t="str">
            <v>4Chuyển tiếp</v>
          </cell>
          <cell r="G439" t="str">
            <v>Quảng Trạch</v>
          </cell>
          <cell r="H439">
            <v>2015</v>
          </cell>
          <cell r="I439">
            <v>2015</v>
          </cell>
          <cell r="J439">
            <v>2020</v>
          </cell>
          <cell r="K439" t="str">
            <v>chưa</v>
          </cell>
          <cell r="M439" t="str">
            <v>651-QĐ/TWĐTN</v>
          </cell>
          <cell r="N439">
            <v>53939</v>
          </cell>
          <cell r="O439">
            <v>0</v>
          </cell>
          <cell r="P439">
            <v>13046</v>
          </cell>
          <cell r="Q439">
            <v>10500</v>
          </cell>
          <cell r="R439">
            <v>0</v>
          </cell>
          <cell r="S439">
            <v>4500</v>
          </cell>
          <cell r="T439">
            <v>11741</v>
          </cell>
          <cell r="U439">
            <v>7241</v>
          </cell>
          <cell r="V439">
            <v>1500</v>
          </cell>
          <cell r="W439">
            <v>1500</v>
          </cell>
          <cell r="X439">
            <v>100</v>
          </cell>
          <cell r="Z439">
            <v>1500</v>
          </cell>
          <cell r="AA439">
            <v>12000</v>
          </cell>
          <cell r="AB439">
            <v>1500</v>
          </cell>
          <cell r="AC439">
            <v>6000</v>
          </cell>
          <cell r="AD439">
            <v>11741</v>
          </cell>
          <cell r="AE439">
            <v>5741</v>
          </cell>
          <cell r="AF439">
            <v>3523</v>
          </cell>
          <cell r="AG439">
            <v>61.36561574638565</v>
          </cell>
          <cell r="AI439">
            <v>3523</v>
          </cell>
          <cell r="AJ439">
            <v>15523</v>
          </cell>
          <cell r="AK439">
            <v>9523</v>
          </cell>
          <cell r="AL439">
            <v>11741</v>
          </cell>
          <cell r="AM439">
            <v>2218</v>
          </cell>
          <cell r="AN439" t="str">
            <v>Đề xuất bổ sung 7,046 tỷ đồng so với kế hoạch trung hạn đã thông qua</v>
          </cell>
          <cell r="AQ439" t="str">
            <v>Quảng Châu</v>
          </cell>
          <cell r="AR439" t="str">
            <v>Khác</v>
          </cell>
          <cell r="AS439" t="str">
            <v>xã 135</v>
          </cell>
          <cell r="AU439" t="str">
            <v>Tỉnh đoàn Quảng Bình</v>
          </cell>
        </row>
        <row r="440">
          <cell r="B440" t="str">
            <v>CÁC DỰ ÁN KHỞI CÔNG MỚI</v>
          </cell>
          <cell r="N440">
            <v>140865</v>
          </cell>
          <cell r="O440">
            <v>0</v>
          </cell>
          <cell r="P440">
            <v>117785</v>
          </cell>
          <cell r="Q440">
            <v>3570</v>
          </cell>
          <cell r="R440">
            <v>0</v>
          </cell>
          <cell r="S440">
            <v>360</v>
          </cell>
          <cell r="T440">
            <v>111753.5</v>
          </cell>
          <cell r="U440">
            <v>111674.5</v>
          </cell>
          <cell r="V440">
            <v>37387</v>
          </cell>
          <cell r="W440">
            <v>37386.550000000003</v>
          </cell>
          <cell r="Y440">
            <v>31515</v>
          </cell>
          <cell r="Z440">
            <v>68902</v>
          </cell>
          <cell r="AA440">
            <v>72472</v>
          </cell>
          <cell r="AB440">
            <v>68902</v>
          </cell>
          <cell r="AC440">
            <v>69262</v>
          </cell>
          <cell r="AD440">
            <v>111753.5</v>
          </cell>
          <cell r="AE440">
            <v>42592.5</v>
          </cell>
        </row>
        <row r="441">
          <cell r="B441" t="str">
            <v>Các dự án đã có danh mục và số vốn trong KH ĐTC trung hạn</v>
          </cell>
          <cell r="Z441">
            <v>0</v>
          </cell>
          <cell r="AO441">
            <v>21345</v>
          </cell>
        </row>
        <row r="442">
          <cell r="B442" t="str">
            <v>Tuyến kênh kết hợp đường tránh lũ thôn Thượng Thôn, xã Quảng Trung, TX Ba Đồn (giai đoạn 1: 5.899 triệu đồng)</v>
          </cell>
          <cell r="G442" t="str">
            <v>Ba Đồn</v>
          </cell>
          <cell r="H442">
            <v>2018</v>
          </cell>
          <cell r="J442">
            <v>2020</v>
          </cell>
          <cell r="M442" t="str">
            <v>800/QĐ-UBND ngày 13/3/2017</v>
          </cell>
          <cell r="N442">
            <v>11993</v>
          </cell>
          <cell r="P442">
            <v>5899</v>
          </cell>
          <cell r="Q442">
            <v>60</v>
          </cell>
          <cell r="S442">
            <v>60</v>
          </cell>
          <cell r="T442">
            <v>5309</v>
          </cell>
          <cell r="U442">
            <v>5309</v>
          </cell>
          <cell r="V442">
            <v>1593</v>
          </cell>
          <cell r="W442">
            <v>1592.7</v>
          </cell>
          <cell r="X442">
            <v>30</v>
          </cell>
          <cell r="Z442">
            <v>1593</v>
          </cell>
          <cell r="AA442">
            <v>1653</v>
          </cell>
          <cell r="AB442">
            <v>1593</v>
          </cell>
          <cell r="AC442">
            <v>1653</v>
          </cell>
          <cell r="AD442">
            <v>5309</v>
          </cell>
          <cell r="AE442">
            <v>3656</v>
          </cell>
          <cell r="AF442">
            <v>1828</v>
          </cell>
          <cell r="AG442">
            <v>50</v>
          </cell>
          <cell r="AI442">
            <v>1828</v>
          </cell>
          <cell r="AJ442">
            <v>3481</v>
          </cell>
          <cell r="AK442">
            <v>3481</v>
          </cell>
          <cell r="AL442">
            <v>5309</v>
          </cell>
          <cell r="AM442">
            <v>1828</v>
          </cell>
          <cell r="AO442">
            <v>16041.550000000003</v>
          </cell>
          <cell r="AQ442" t="str">
            <v>Quảng Trung</v>
          </cell>
          <cell r="AR442" t="str">
            <v>NN-TL</v>
          </cell>
          <cell r="AS442" t="str">
            <v>bãi ngang</v>
          </cell>
          <cell r="AT442" t="str">
            <v>NTM</v>
          </cell>
          <cell r="AU442" t="str">
            <v>UBND thị xã Ba Đồn</v>
          </cell>
        </row>
        <row r="443">
          <cell r="B443" t="str">
            <v>Kè chống sạt lở khu dân cư dọc bờ sông Nan, thôn Linh Cận Sơn, xã Quảng Sơn (NS tỉnh hỗ trợ phần chi phí xây lắp 3.600 triệu đồng)</v>
          </cell>
          <cell r="G443" t="str">
            <v>Ba Đồn</v>
          </cell>
          <cell r="H443">
            <v>2018</v>
          </cell>
          <cell r="J443">
            <v>2020</v>
          </cell>
          <cell r="M443" t="str">
            <v>3687/QĐ-UBND ngày 19/10/2017</v>
          </cell>
          <cell r="N443">
            <v>5000</v>
          </cell>
          <cell r="P443">
            <v>3600</v>
          </cell>
          <cell r="T443">
            <v>3240</v>
          </cell>
          <cell r="U443">
            <v>3240</v>
          </cell>
          <cell r="V443">
            <v>972</v>
          </cell>
          <cell r="W443">
            <v>972</v>
          </cell>
          <cell r="X443">
            <v>30</v>
          </cell>
          <cell r="Z443">
            <v>972</v>
          </cell>
          <cell r="AA443">
            <v>972</v>
          </cell>
          <cell r="AB443">
            <v>972</v>
          </cell>
          <cell r="AC443">
            <v>972</v>
          </cell>
          <cell r="AD443">
            <v>3240</v>
          </cell>
          <cell r="AE443">
            <v>2268</v>
          </cell>
          <cell r="AF443">
            <v>1134</v>
          </cell>
          <cell r="AG443">
            <v>50</v>
          </cell>
          <cell r="AI443">
            <v>1134</v>
          </cell>
          <cell r="AJ443">
            <v>2106</v>
          </cell>
          <cell r="AK443">
            <v>2106</v>
          </cell>
          <cell r="AL443">
            <v>3240</v>
          </cell>
          <cell r="AM443">
            <v>1134</v>
          </cell>
          <cell r="AO443">
            <v>16041.550000000003</v>
          </cell>
          <cell r="AQ443" t="str">
            <v>Quảng Sơn</v>
          </cell>
          <cell r="AR443" t="str">
            <v>NN-TL</v>
          </cell>
          <cell r="AS443" t="str">
            <v>bãi ngang</v>
          </cell>
          <cell r="AT443" t="str">
            <v>NTM</v>
          </cell>
          <cell r="AU443" t="str">
            <v>UBND thị xã Ba Đồn</v>
          </cell>
        </row>
        <row r="444">
          <cell r="B444" t="str">
            <v>Đường tránh lũ bản Khe Dây đi bản Khe Ngang, xã Trường Xuân (NS tỉnh hỗ trợ chi phí XL)</v>
          </cell>
          <cell r="G444" t="str">
            <v>Quảng Ninh</v>
          </cell>
          <cell r="H444">
            <v>2018</v>
          </cell>
          <cell r="J444">
            <v>2020</v>
          </cell>
          <cell r="M444" t="str">
            <v>3439/QĐ-UBND ngày 28/10/2017</v>
          </cell>
          <cell r="N444">
            <v>5000</v>
          </cell>
          <cell r="P444">
            <v>3624</v>
          </cell>
          <cell r="T444">
            <v>3622</v>
          </cell>
          <cell r="U444">
            <v>3723</v>
          </cell>
          <cell r="V444">
            <v>1117</v>
          </cell>
          <cell r="W444">
            <v>1116.9000000000001</v>
          </cell>
          <cell r="X444">
            <v>30</v>
          </cell>
          <cell r="Z444">
            <v>1117</v>
          </cell>
          <cell r="AA444">
            <v>1117</v>
          </cell>
          <cell r="AB444">
            <v>1117</v>
          </cell>
          <cell r="AC444">
            <v>1117</v>
          </cell>
          <cell r="AD444">
            <v>3622</v>
          </cell>
          <cell r="AE444">
            <v>2606</v>
          </cell>
          <cell r="AF444">
            <v>1303</v>
          </cell>
          <cell r="AG444">
            <v>50</v>
          </cell>
          <cell r="AI444">
            <v>1303</v>
          </cell>
          <cell r="AJ444">
            <v>2420</v>
          </cell>
          <cell r="AK444">
            <v>2420</v>
          </cell>
          <cell r="AL444">
            <v>3622</v>
          </cell>
          <cell r="AM444">
            <v>1303</v>
          </cell>
          <cell r="AN444" t="str">
            <v>Cập nhật QĐ dự án</v>
          </cell>
          <cell r="AQ444" t="str">
            <v>Trường Xuân</v>
          </cell>
          <cell r="AR444" t="str">
            <v>GT</v>
          </cell>
          <cell r="AT444" t="str">
            <v>NTM</v>
          </cell>
          <cell r="AU444" t="str">
            <v>UBND huyện Quảng Ninh</v>
          </cell>
        </row>
        <row r="445">
          <cell r="B445" t="str">
            <v>Chợ thị trấn Nông trường Lệ Ninh</v>
          </cell>
          <cell r="G445" t="str">
            <v>Lệ Thủy</v>
          </cell>
          <cell r="H445">
            <v>2018</v>
          </cell>
          <cell r="J445">
            <v>2020</v>
          </cell>
          <cell r="M445" t="str">
            <v>3878/QĐ-UBND ngày 30/10/2017</v>
          </cell>
          <cell r="N445">
            <v>15000</v>
          </cell>
          <cell r="P445">
            <v>7500</v>
          </cell>
          <cell r="Q445">
            <v>60</v>
          </cell>
          <cell r="S445">
            <v>60</v>
          </cell>
          <cell r="T445">
            <v>6750</v>
          </cell>
          <cell r="U445">
            <v>6750</v>
          </cell>
          <cell r="V445">
            <v>2025</v>
          </cell>
          <cell r="W445">
            <v>2025</v>
          </cell>
          <cell r="X445">
            <v>30</v>
          </cell>
          <cell r="Z445">
            <v>2025</v>
          </cell>
          <cell r="AA445">
            <v>2085</v>
          </cell>
          <cell r="AB445">
            <v>2025</v>
          </cell>
          <cell r="AC445">
            <v>2085</v>
          </cell>
          <cell r="AD445">
            <v>6750</v>
          </cell>
          <cell r="AE445">
            <v>4665</v>
          </cell>
          <cell r="AF445">
            <v>2332.5</v>
          </cell>
          <cell r="AG445">
            <v>50</v>
          </cell>
          <cell r="AI445">
            <v>2332.5</v>
          </cell>
          <cell r="AJ445">
            <v>4417.5</v>
          </cell>
          <cell r="AK445">
            <v>4417.5</v>
          </cell>
          <cell r="AL445">
            <v>6750</v>
          </cell>
          <cell r="AM445">
            <v>2332.5</v>
          </cell>
          <cell r="AQ445" t="str">
            <v>NT Lệ Ninh</v>
          </cell>
          <cell r="AR445" t="str">
            <v>Khác</v>
          </cell>
          <cell r="AU445" t="str">
            <v>UBND thị trấn NT Lệ Ninh</v>
          </cell>
        </row>
        <row r="446">
          <cell r="B446" t="str">
            <v>Đường, kè chống xói lở ven biển xã Cảnh Dương</v>
          </cell>
          <cell r="G446" t="str">
            <v>Quảng Trạch</v>
          </cell>
          <cell r="H446">
            <v>2018</v>
          </cell>
          <cell r="J446">
            <v>2020</v>
          </cell>
          <cell r="M446" t="str">
            <v>3929a/QĐ-UBND ngày 30/10/2017</v>
          </cell>
          <cell r="N446">
            <v>9500</v>
          </cell>
          <cell r="P446">
            <v>9500</v>
          </cell>
          <cell r="Q446">
            <v>60</v>
          </cell>
          <cell r="S446">
            <v>60</v>
          </cell>
          <cell r="T446">
            <v>8550</v>
          </cell>
          <cell r="U446">
            <v>8550</v>
          </cell>
          <cell r="V446">
            <v>2565</v>
          </cell>
          <cell r="W446">
            <v>2565</v>
          </cell>
          <cell r="X446">
            <v>30</v>
          </cell>
          <cell r="Y446">
            <v>5930</v>
          </cell>
          <cell r="Z446">
            <v>8495</v>
          </cell>
          <cell r="AA446">
            <v>8555</v>
          </cell>
          <cell r="AB446">
            <v>8495</v>
          </cell>
          <cell r="AC446">
            <v>8555</v>
          </cell>
          <cell r="AD446">
            <v>8550</v>
          </cell>
          <cell r="AE446">
            <v>-5</v>
          </cell>
          <cell r="AN446" t="str">
            <v>Đã bố trí đủ, điều chỉnh tăng vốn và CBĐT</v>
          </cell>
          <cell r="AQ446" t="str">
            <v>Cảnh Dương</v>
          </cell>
          <cell r="AR446" t="str">
            <v>NN-TL</v>
          </cell>
          <cell r="AT446" t="str">
            <v>NTM</v>
          </cell>
          <cell r="AU446" t="str">
            <v>UBND xã Cảnh Dương</v>
          </cell>
        </row>
        <row r="447">
          <cell r="B447" t="str">
            <v>Các dự án đã có danh mục trong KH ĐTC trung hạn nhưng chưa cân đối nguồn</v>
          </cell>
          <cell r="Z447">
            <v>0</v>
          </cell>
          <cell r="AA447">
            <v>0</v>
          </cell>
          <cell r="AB447">
            <v>0</v>
          </cell>
          <cell r="AC447">
            <v>0</v>
          </cell>
          <cell r="AD447">
            <v>0</v>
          </cell>
          <cell r="AE447">
            <v>0</v>
          </cell>
        </row>
        <row r="448">
          <cell r="B448" t="str">
            <v>Đường liên xã Thuận Hóa - Kim Hóa huyện Tuyên Hóa, tỉnh Quảng Bình</v>
          </cell>
          <cell r="G448" t="str">
            <v>Tuyên Hóa</v>
          </cell>
          <cell r="H448">
            <v>2018</v>
          </cell>
          <cell r="J448">
            <v>2020</v>
          </cell>
          <cell r="M448" t="str">
            <v>2991/QĐ-UBND ngày 25/8/2017</v>
          </cell>
          <cell r="N448">
            <v>9986</v>
          </cell>
          <cell r="P448">
            <v>9986</v>
          </cell>
          <cell r="Q448">
            <v>60</v>
          </cell>
          <cell r="S448">
            <v>60</v>
          </cell>
          <cell r="T448">
            <v>9986</v>
          </cell>
          <cell r="U448">
            <v>9926</v>
          </cell>
          <cell r="V448">
            <v>2978</v>
          </cell>
          <cell r="W448">
            <v>2977.8</v>
          </cell>
          <cell r="X448">
            <v>30</v>
          </cell>
          <cell r="Z448">
            <v>2978</v>
          </cell>
          <cell r="AA448">
            <v>3038</v>
          </cell>
          <cell r="AB448">
            <v>2978</v>
          </cell>
          <cell r="AC448">
            <v>3038</v>
          </cell>
          <cell r="AD448">
            <v>9986</v>
          </cell>
          <cell r="AE448">
            <v>6948</v>
          </cell>
          <cell r="AF448">
            <v>3474</v>
          </cell>
          <cell r="AG448">
            <v>50</v>
          </cell>
          <cell r="AI448">
            <v>3474</v>
          </cell>
          <cell r="AJ448">
            <v>6512</v>
          </cell>
          <cell r="AK448">
            <v>6512</v>
          </cell>
          <cell r="AL448">
            <v>9986</v>
          </cell>
          <cell r="AM448">
            <v>3474</v>
          </cell>
          <cell r="AN448" t="str">
            <v>Cập nhật số KH 2018-2020 (trừ CBĐT)</v>
          </cell>
          <cell r="AQ448" t="str">
            <v>Thuận Hóa</v>
          </cell>
          <cell r="AR448" t="str">
            <v>GT</v>
          </cell>
          <cell r="AS448" t="str">
            <v>xã 135</v>
          </cell>
          <cell r="AT448" t="str">
            <v>NTM</v>
          </cell>
          <cell r="AU448" t="str">
            <v>UBND huyện Tuyên Hóa</v>
          </cell>
        </row>
        <row r="449">
          <cell r="B449" t="str">
            <v>Kè chống sạt lở bờ sông xã Phong Hóa, huyện Tuyên Hóa (giai đoạn 1)</v>
          </cell>
          <cell r="G449" t="str">
            <v>Tuyên Hóa</v>
          </cell>
          <cell r="H449">
            <v>2018</v>
          </cell>
          <cell r="J449">
            <v>2020</v>
          </cell>
          <cell r="M449" t="str">
            <v>3668/QĐ-UBND ngày 18/10/2017</v>
          </cell>
          <cell r="N449">
            <v>9000</v>
          </cell>
          <cell r="P449">
            <v>9000</v>
          </cell>
          <cell r="Q449">
            <v>60</v>
          </cell>
          <cell r="S449">
            <v>60</v>
          </cell>
          <cell r="T449">
            <v>9000</v>
          </cell>
          <cell r="U449">
            <v>8940</v>
          </cell>
          <cell r="V449">
            <v>2682</v>
          </cell>
          <cell r="W449">
            <v>2682</v>
          </cell>
          <cell r="X449">
            <v>30</v>
          </cell>
          <cell r="Z449">
            <v>2682</v>
          </cell>
          <cell r="AA449">
            <v>2742</v>
          </cell>
          <cell r="AB449">
            <v>2682</v>
          </cell>
          <cell r="AC449">
            <v>2742</v>
          </cell>
          <cell r="AD449">
            <v>9000</v>
          </cell>
          <cell r="AE449">
            <v>6258</v>
          </cell>
          <cell r="AF449">
            <v>3129</v>
          </cell>
          <cell r="AG449">
            <v>50</v>
          </cell>
          <cell r="AI449">
            <v>3129</v>
          </cell>
          <cell r="AJ449">
            <v>5871</v>
          </cell>
          <cell r="AK449">
            <v>5871</v>
          </cell>
          <cell r="AL449">
            <v>9000</v>
          </cell>
          <cell r="AM449">
            <v>3129</v>
          </cell>
          <cell r="AN449" t="str">
            <v>Cập nhật số KH 2018-2020 (trừ CBĐT)</v>
          </cell>
          <cell r="AQ449" t="str">
            <v>Phong Hóa</v>
          </cell>
          <cell r="AR449" t="str">
            <v>NN-TL</v>
          </cell>
          <cell r="AT449" t="str">
            <v>NTM</v>
          </cell>
          <cell r="AU449" t="str">
            <v>UBND huyện Tuyên Hóa</v>
          </cell>
        </row>
        <row r="450">
          <cell r="B450" t="str">
            <v>Xây dựng nút giao thông giao cắt giữa QL1 với tuyến đường từ Quốc lộ 1 đi Bàu Sen</v>
          </cell>
          <cell r="G450" t="str">
            <v>Quảng Trạch</v>
          </cell>
          <cell r="H450">
            <v>2018</v>
          </cell>
          <cell r="J450">
            <v>2020</v>
          </cell>
          <cell r="M450" t="str">
            <v>3851/QĐ-UBND ngày 30/10/2017</v>
          </cell>
          <cell r="N450">
            <v>6000</v>
          </cell>
          <cell r="P450">
            <v>6000</v>
          </cell>
          <cell r="T450">
            <v>6000</v>
          </cell>
          <cell r="U450">
            <v>6000</v>
          </cell>
          <cell r="V450">
            <v>1800</v>
          </cell>
          <cell r="W450">
            <v>1800</v>
          </cell>
          <cell r="X450">
            <v>30</v>
          </cell>
          <cell r="Y450">
            <v>1001</v>
          </cell>
          <cell r="Z450">
            <v>2801</v>
          </cell>
          <cell r="AA450">
            <v>2801</v>
          </cell>
          <cell r="AB450">
            <v>2801</v>
          </cell>
          <cell r="AC450">
            <v>2801</v>
          </cell>
          <cell r="AD450">
            <v>6000</v>
          </cell>
          <cell r="AE450">
            <v>3199</v>
          </cell>
          <cell r="AF450">
            <v>2100</v>
          </cell>
          <cell r="AG450">
            <v>65.645514223194752</v>
          </cell>
          <cell r="AI450">
            <v>2100</v>
          </cell>
          <cell r="AJ450">
            <v>4901</v>
          </cell>
          <cell r="AK450">
            <v>4901</v>
          </cell>
          <cell r="AL450">
            <v>6000</v>
          </cell>
          <cell r="AM450">
            <v>1099</v>
          </cell>
          <cell r="AQ450" t="str">
            <v>Quảng Xuân</v>
          </cell>
          <cell r="AR450" t="str">
            <v>GT</v>
          </cell>
          <cell r="AT450" t="str">
            <v>NTM</v>
          </cell>
          <cell r="AU450" t="str">
            <v>UBND huyện Quảng Trạch</v>
          </cell>
        </row>
        <row r="451">
          <cell r="B451" t="str">
            <v>Đường giao thông liên xã Nam Hóa - Thạch Hóa, huyện Tuyên Hóa</v>
          </cell>
          <cell r="G451" t="str">
            <v>Tuyên Hóa</v>
          </cell>
          <cell r="H451">
            <v>2018</v>
          </cell>
          <cell r="J451">
            <v>2020</v>
          </cell>
          <cell r="M451" t="str">
            <v>2825/QĐ-UBND ngày 08/8/2017</v>
          </cell>
          <cell r="N451">
            <v>9500</v>
          </cell>
          <cell r="P451">
            <v>9500</v>
          </cell>
          <cell r="Q451">
            <v>60</v>
          </cell>
          <cell r="S451">
            <v>60</v>
          </cell>
          <cell r="T451">
            <v>9500</v>
          </cell>
          <cell r="U451">
            <v>9440</v>
          </cell>
          <cell r="V451">
            <v>2832</v>
          </cell>
          <cell r="W451">
            <v>2832</v>
          </cell>
          <cell r="X451">
            <v>30</v>
          </cell>
          <cell r="Z451">
            <v>2832</v>
          </cell>
          <cell r="AA451">
            <v>2892</v>
          </cell>
          <cell r="AB451">
            <v>2832</v>
          </cell>
          <cell r="AC451">
            <v>2892</v>
          </cell>
          <cell r="AD451">
            <v>9500</v>
          </cell>
          <cell r="AE451">
            <v>6608</v>
          </cell>
          <cell r="AF451">
            <v>3304</v>
          </cell>
          <cell r="AG451">
            <v>50</v>
          </cell>
          <cell r="AI451">
            <v>3304</v>
          </cell>
          <cell r="AJ451">
            <v>6196</v>
          </cell>
          <cell r="AK451">
            <v>6196</v>
          </cell>
          <cell r="AL451">
            <v>9500</v>
          </cell>
          <cell r="AM451">
            <v>3304</v>
          </cell>
          <cell r="AN451" t="str">
            <v>Cập nhật số KH 2018-2020 (trừ CBĐT)</v>
          </cell>
          <cell r="AQ451" t="str">
            <v>Nam Hóa</v>
          </cell>
          <cell r="AR451" t="str">
            <v>GT</v>
          </cell>
          <cell r="AS451" t="str">
            <v>xã 135</v>
          </cell>
          <cell r="AT451" t="str">
            <v>NTM</v>
          </cell>
          <cell r="AU451" t="str">
            <v>UBND huyện Tuyên Hóa</v>
          </cell>
        </row>
        <row r="452">
          <cell r="B452" t="str">
            <v>Các dự án chưa có danh mục trong KH ĐTC trung hạn</v>
          </cell>
          <cell r="Z452">
            <v>0</v>
          </cell>
          <cell r="AA452">
            <v>0</v>
          </cell>
          <cell r="AB452">
            <v>0</v>
          </cell>
          <cell r="AC452">
            <v>0</v>
          </cell>
          <cell r="AD452">
            <v>0</v>
          </cell>
          <cell r="AE452">
            <v>0</v>
          </cell>
        </row>
        <row r="453">
          <cell r="B453" t="str">
            <v>Cơ sở làm việc Đội cảnh sát PCCC và CNCH Bắc Quảng Bình</v>
          </cell>
          <cell r="G453" t="str">
            <v>Ba Đồn</v>
          </cell>
          <cell r="H453">
            <v>2018</v>
          </cell>
          <cell r="J453">
            <v>2019</v>
          </cell>
          <cell r="N453">
            <v>3000</v>
          </cell>
          <cell r="P453">
            <v>3000</v>
          </cell>
          <cell r="T453">
            <v>3000</v>
          </cell>
          <cell r="U453">
            <v>3000</v>
          </cell>
          <cell r="V453">
            <v>1500</v>
          </cell>
          <cell r="W453">
            <v>1500</v>
          </cell>
          <cell r="X453">
            <v>50</v>
          </cell>
          <cell r="Y453">
            <v>1500</v>
          </cell>
          <cell r="Z453">
            <v>3000</v>
          </cell>
          <cell r="AA453">
            <v>3000</v>
          </cell>
          <cell r="AB453">
            <v>3000</v>
          </cell>
          <cell r="AC453">
            <v>3000</v>
          </cell>
          <cell r="AD453">
            <v>3000</v>
          </cell>
          <cell r="AE453">
            <v>0</v>
          </cell>
          <cell r="AN453" t="str">
            <v>2 năm</v>
          </cell>
          <cell r="AQ453" t="str">
            <v>Quảng Long</v>
          </cell>
          <cell r="AR453" t="str">
            <v>Khác</v>
          </cell>
        </row>
        <row r="454">
          <cell r="B454" t="str">
            <v>Nhà tưởng niệm, lưu giữ hài cốt và nhà ở đoàn quy tập mộ liệt sỹ tại tỉnh Khăm Muộn, Cộng hòa Dân chủ nhân dân Lào thuộc Bộ Chỉ huy Quân sự tỉnh Quảng Bình (gđ 2)</v>
          </cell>
          <cell r="G454" t="str">
            <v>Lào</v>
          </cell>
          <cell r="H454">
            <v>2018</v>
          </cell>
          <cell r="J454">
            <v>2019</v>
          </cell>
          <cell r="M454" t="str">
            <v>3957/QĐ-UBND ngày 30/10/2017</v>
          </cell>
          <cell r="N454">
            <v>4171</v>
          </cell>
          <cell r="P454">
            <v>4171</v>
          </cell>
          <cell r="Q454">
            <v>0</v>
          </cell>
          <cell r="S454">
            <v>0</v>
          </cell>
          <cell r="T454">
            <v>4171</v>
          </cell>
          <cell r="U454">
            <v>4171</v>
          </cell>
          <cell r="V454">
            <v>2086</v>
          </cell>
          <cell r="W454">
            <v>2085.5</v>
          </cell>
          <cell r="X454">
            <v>50</v>
          </cell>
          <cell r="Y454">
            <v>1800</v>
          </cell>
          <cell r="Z454">
            <v>3886</v>
          </cell>
          <cell r="AA454">
            <v>3886</v>
          </cell>
          <cell r="AB454">
            <v>3886</v>
          </cell>
          <cell r="AC454">
            <v>3886</v>
          </cell>
          <cell r="AD454">
            <v>4171</v>
          </cell>
          <cell r="AE454">
            <v>285</v>
          </cell>
          <cell r="AF454">
            <v>285</v>
          </cell>
          <cell r="AG454">
            <v>100</v>
          </cell>
          <cell r="AI454">
            <v>285</v>
          </cell>
          <cell r="AJ454">
            <v>4171</v>
          </cell>
          <cell r="AK454">
            <v>4171</v>
          </cell>
          <cell r="AL454">
            <v>4171</v>
          </cell>
          <cell r="AM454">
            <v>0</v>
          </cell>
          <cell r="AQ454" t="str">
            <v>Lào</v>
          </cell>
          <cell r="AR454" t="str">
            <v>Khác</v>
          </cell>
          <cell r="AU454" t="str">
            <v xml:space="preserve"> Bộ Chỉ huy Quân sự tỉnh Quảng Bình</v>
          </cell>
        </row>
        <row r="455">
          <cell r="B455" t="str">
            <v>Tuyến điện chiếu sáng từ trạm thu phí Quán Hàu đến khu vực dự án Quần thể resort, biệt thự, nghỉ dưỡng và giải trí cao cấp FLC Quảng Bình</v>
          </cell>
          <cell r="G455" t="str">
            <v>Quảng Ninh</v>
          </cell>
          <cell r="H455">
            <v>2018</v>
          </cell>
          <cell r="J455">
            <v>2020</v>
          </cell>
          <cell r="N455">
            <v>33795</v>
          </cell>
          <cell r="P455">
            <v>33795</v>
          </cell>
          <cell r="T455">
            <v>30415.5</v>
          </cell>
          <cell r="U455">
            <v>30415.5</v>
          </cell>
          <cell r="V455">
            <v>9125</v>
          </cell>
          <cell r="W455">
            <v>9124.65</v>
          </cell>
          <cell r="X455">
            <v>30</v>
          </cell>
          <cell r="Y455">
            <v>21284</v>
          </cell>
          <cell r="Z455">
            <v>30409</v>
          </cell>
          <cell r="AA455">
            <v>30409</v>
          </cell>
          <cell r="AB455">
            <v>30409</v>
          </cell>
          <cell r="AC455">
            <v>30409</v>
          </cell>
          <cell r="AD455">
            <v>30415.5</v>
          </cell>
          <cell r="AE455">
            <v>6.5</v>
          </cell>
          <cell r="AN455" t="str">
            <v>Tiết kiệm 10%</v>
          </cell>
          <cell r="AQ455" t="str">
            <v>Gia Ninh</v>
          </cell>
          <cell r="AR455" t="str">
            <v>Khác</v>
          </cell>
          <cell r="AT455" t="str">
            <v>NTM</v>
          </cell>
          <cell r="AU455" t="str">
            <v>UBND huyện Quảng Ninh</v>
          </cell>
        </row>
        <row r="456">
          <cell r="B456" t="str">
            <v>XD Trụ sở làm việc Đội quản lý thị trường số 3</v>
          </cell>
          <cell r="G456" t="str">
            <v>Quảng Trạch</v>
          </cell>
          <cell r="H456">
            <v>2018</v>
          </cell>
          <cell r="J456">
            <v>2020</v>
          </cell>
          <cell r="N456">
            <v>5000</v>
          </cell>
          <cell r="P456">
            <v>1500</v>
          </cell>
          <cell r="T456">
            <v>1500</v>
          </cell>
          <cell r="U456">
            <v>1500</v>
          </cell>
          <cell r="V456">
            <v>1500</v>
          </cell>
          <cell r="W456">
            <v>1500</v>
          </cell>
          <cell r="X456">
            <v>30</v>
          </cell>
          <cell r="Z456">
            <v>1500</v>
          </cell>
          <cell r="AA456">
            <v>1500</v>
          </cell>
          <cell r="AB456">
            <v>1500</v>
          </cell>
          <cell r="AC456">
            <v>1500</v>
          </cell>
          <cell r="AD456">
            <v>1500</v>
          </cell>
          <cell r="AE456">
            <v>0</v>
          </cell>
          <cell r="AN456" t="str">
            <v>Chuyển NSTW bố trí</v>
          </cell>
          <cell r="AO456" t="str">
            <v xml:space="preserve">Phòng Kinh tế bổ sung danh mục </v>
          </cell>
          <cell r="AQ456" t="str">
            <v>Quảng Phương</v>
          </cell>
        </row>
        <row r="457">
          <cell r="B457" t="str">
            <v>XD Hạ tầng khu nghĩa địa phục vụ GPMB khu CN Tây Bắc Quán Hàu (GĐ2- khu B)</v>
          </cell>
          <cell r="G457" t="str">
            <v>Quảng Ninh</v>
          </cell>
          <cell r="H457">
            <v>2018</v>
          </cell>
          <cell r="J457">
            <v>2020</v>
          </cell>
          <cell r="M457" t="str">
            <v>2556/QĐ-UBND ngày 17/7/2017</v>
          </cell>
          <cell r="N457">
            <v>8710</v>
          </cell>
          <cell r="P457">
            <v>8710</v>
          </cell>
          <cell r="T457">
            <v>8710</v>
          </cell>
          <cell r="U457">
            <v>8710</v>
          </cell>
          <cell r="V457">
            <v>2612</v>
          </cell>
          <cell r="W457">
            <v>2613</v>
          </cell>
          <cell r="X457">
            <v>30</v>
          </cell>
          <cell r="Z457">
            <v>2612</v>
          </cell>
          <cell r="AA457">
            <v>2612</v>
          </cell>
          <cell r="AB457">
            <v>2612</v>
          </cell>
          <cell r="AC457">
            <v>2612</v>
          </cell>
          <cell r="AD457">
            <v>8710</v>
          </cell>
          <cell r="AE457">
            <v>6098</v>
          </cell>
          <cell r="AF457">
            <v>3049</v>
          </cell>
          <cell r="AG457">
            <v>50</v>
          </cell>
          <cell r="AH457">
            <v>1117</v>
          </cell>
          <cell r="AI457">
            <v>4166</v>
          </cell>
          <cell r="AJ457">
            <v>6778</v>
          </cell>
          <cell r="AK457">
            <v>6778</v>
          </cell>
          <cell r="AL457">
            <v>8710</v>
          </cell>
          <cell r="AM457">
            <v>1932</v>
          </cell>
          <cell r="AN457" t="str">
            <v>Trong KH trung hạn thuộc danh mục KCM 2018, dự án phê duyệt BCKTKT năm 2017 nhưng vẫn triển khai trong năm 2017, vốn tạm ứng từ nguồn dự phòng (sai nguyên tắc)</v>
          </cell>
          <cell r="AO457" t="str">
            <v xml:space="preserve">Phòng Kinh tế bổ sung danh mục </v>
          </cell>
          <cell r="AQ457" t="str">
            <v>Vĩnh Ninh</v>
          </cell>
          <cell r="AR457" t="str">
            <v>Khác</v>
          </cell>
          <cell r="AU457" t="str">
            <v>UBND huyện Quảng Ninh</v>
          </cell>
        </row>
        <row r="458">
          <cell r="B458" t="str">
            <v>Dự án Đường điện cao thế, trung thế và trạm biến áp từ Quốc lộ 1A đi vùng nuôi tôm trên cát, xã Trung Trạch</v>
          </cell>
          <cell r="G458" t="str">
            <v>Bố Trạch</v>
          </cell>
          <cell r="H458">
            <v>2015</v>
          </cell>
          <cell r="J458">
            <v>2018</v>
          </cell>
          <cell r="M458" t="str">
            <v>797/QĐ-UBND ngày 27/3/2015; 2599/QĐ-UBND ngày 21/7/2017</v>
          </cell>
          <cell r="N458">
            <v>5210</v>
          </cell>
          <cell r="P458">
            <v>2000</v>
          </cell>
          <cell r="Q458">
            <v>3210</v>
          </cell>
          <cell r="S458">
            <v>0</v>
          </cell>
          <cell r="T458">
            <v>2000</v>
          </cell>
          <cell r="U458">
            <v>2000</v>
          </cell>
          <cell r="V458">
            <v>2000</v>
          </cell>
          <cell r="W458">
            <v>2000</v>
          </cell>
          <cell r="X458">
            <v>100</v>
          </cell>
          <cell r="Z458">
            <v>2000</v>
          </cell>
          <cell r="AA458">
            <v>5210</v>
          </cell>
          <cell r="AB458">
            <v>2000</v>
          </cell>
          <cell r="AC458">
            <v>2000</v>
          </cell>
          <cell r="AD458">
            <v>2000</v>
          </cell>
          <cell r="AE458">
            <v>0</v>
          </cell>
          <cell r="AN458" t="str">
            <v>Bổ sung danh mục theo chỉ đạo GĐ</v>
          </cell>
          <cell r="AQ458" t="str">
            <v>Trung Trạch</v>
          </cell>
          <cell r="AT458" t="str">
            <v>NTM</v>
          </cell>
        </row>
        <row r="459">
          <cell r="B459" t="str">
            <v>Các dự án khởi công mới 2019</v>
          </cell>
          <cell r="N459">
            <v>603584</v>
          </cell>
          <cell r="O459">
            <v>0</v>
          </cell>
          <cell r="P459">
            <v>381290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245763.6</v>
          </cell>
          <cell r="AE459">
            <v>245763.6</v>
          </cell>
        </row>
        <row r="460">
          <cell r="B460" t="str">
            <v>Các dự án trong KH trung hạn chưa cân đối nguồn</v>
          </cell>
          <cell r="N460">
            <v>137200</v>
          </cell>
          <cell r="P460">
            <v>74920</v>
          </cell>
          <cell r="AA460">
            <v>0</v>
          </cell>
          <cell r="AC460">
            <v>0</v>
          </cell>
          <cell r="AD460">
            <v>51352</v>
          </cell>
          <cell r="AE460">
            <v>51352</v>
          </cell>
        </row>
        <row r="461">
          <cell r="B461" t="str">
            <v>Trung tâm Bồi dưỡng Chính trị huyện Quảng Trạch</v>
          </cell>
          <cell r="G461" t="str">
            <v>Quảng Trạch</v>
          </cell>
          <cell r="H461">
            <v>2019</v>
          </cell>
          <cell r="J461">
            <v>2021</v>
          </cell>
          <cell r="M461" t="str">
            <v>3857/QĐ-UBND ngày 31/10/2018</v>
          </cell>
          <cell r="N461">
            <v>9000</v>
          </cell>
          <cell r="P461">
            <v>9000</v>
          </cell>
          <cell r="AD461">
            <v>5400</v>
          </cell>
          <cell r="AE461">
            <v>5400</v>
          </cell>
          <cell r="AF461">
            <v>2700</v>
          </cell>
          <cell r="AG461">
            <v>50</v>
          </cell>
          <cell r="AI461">
            <v>2700</v>
          </cell>
          <cell r="AJ461">
            <v>2700</v>
          </cell>
          <cell r="AK461">
            <v>2700</v>
          </cell>
          <cell r="AL461">
            <v>5400</v>
          </cell>
          <cell r="AM461">
            <v>2700</v>
          </cell>
          <cell r="AN461" t="str">
            <v>Đã có ý kiến TT. HĐND tỉnh bổ sung trung hạn</v>
          </cell>
          <cell r="AQ461" t="str">
            <v>Quảng Phương</v>
          </cell>
          <cell r="AR461" t="str">
            <v>Khác</v>
          </cell>
          <cell r="AU461" t="str">
            <v>Huyện ủy Quảng Trạch (Văn phòng huyện ủy Quảng Trạch)</v>
          </cell>
          <cell r="AV461" t="str">
            <v>Có ý kiến thường trực HĐND tỉnh</v>
          </cell>
        </row>
        <row r="462">
          <cell r="B462" t="str">
            <v>Mở rộng đường liên 5 xã từ Quảng Long đi Quảng Phương</v>
          </cell>
          <cell r="G462" t="str">
            <v>Quảng Trạch</v>
          </cell>
          <cell r="H462">
            <v>2018</v>
          </cell>
          <cell r="J462">
            <v>2020</v>
          </cell>
          <cell r="M462" t="str">
            <v>3151/QĐ-UBND ngày 20/9/2017</v>
          </cell>
          <cell r="N462">
            <v>45000</v>
          </cell>
          <cell r="P462">
            <v>16000</v>
          </cell>
          <cell r="AD462">
            <v>16000</v>
          </cell>
          <cell r="AE462">
            <v>16000</v>
          </cell>
          <cell r="AF462">
            <v>8000</v>
          </cell>
          <cell r="AG462">
            <v>50</v>
          </cell>
          <cell r="AI462">
            <v>8000</v>
          </cell>
          <cell r="AJ462">
            <v>8000</v>
          </cell>
          <cell r="AK462">
            <v>8000</v>
          </cell>
          <cell r="AL462">
            <v>16000</v>
          </cell>
          <cell r="AM462">
            <v>8000</v>
          </cell>
          <cell r="AN462" t="str">
            <v>Năm 2018, đã bố trí nguồn vượt thu để thực hiện 24 tỷ đồng. Công trình thuộc diện tiết kiệm 10% TMĐT</v>
          </cell>
          <cell r="AO462" t="str">
            <v>Đ/c từ 16&gt;&gt;14,4 do tiết kiệm 10% TMĐT</v>
          </cell>
          <cell r="AQ462" t="str">
            <v>Quảng Lưu</v>
          </cell>
          <cell r="AR462" t="str">
            <v>GT</v>
          </cell>
          <cell r="AT462" t="str">
            <v>NTM</v>
          </cell>
          <cell r="AU462" t="str">
            <v>UBND thị xã Ba Đồn</v>
          </cell>
          <cell r="AV462" t="str">
            <v>Phê duyệt CTĐT từ năm 2016</v>
          </cell>
        </row>
        <row r="463">
          <cell r="B463" t="str">
            <v>Đường liên thôn Tân Sơn - Tam Đăng, xã Sơn Hóa, huyện Tuyên Hóa</v>
          </cell>
          <cell r="G463" t="str">
            <v>Tuyên Hóa</v>
          </cell>
          <cell r="H463">
            <v>2019</v>
          </cell>
          <cell r="J463">
            <v>2021</v>
          </cell>
          <cell r="M463" t="str">
            <v>3968/QĐ-UBND ngày 31/10/2017</v>
          </cell>
          <cell r="N463">
            <v>5000</v>
          </cell>
          <cell r="P463">
            <v>3000</v>
          </cell>
          <cell r="AD463">
            <v>1800</v>
          </cell>
          <cell r="AE463">
            <v>1800</v>
          </cell>
          <cell r="AF463">
            <v>900</v>
          </cell>
          <cell r="AG463">
            <v>50</v>
          </cell>
          <cell r="AI463">
            <v>900</v>
          </cell>
          <cell r="AJ463">
            <v>900</v>
          </cell>
          <cell r="AK463">
            <v>900</v>
          </cell>
          <cell r="AL463">
            <v>1800</v>
          </cell>
          <cell r="AM463">
            <v>900</v>
          </cell>
          <cell r="AN463" t="str">
            <v>Bố trí KH 2019 theo QĐ CTĐT</v>
          </cell>
          <cell r="AQ463" t="str">
            <v>Sơn Hóa</v>
          </cell>
          <cell r="AR463" t="str">
            <v>GT</v>
          </cell>
          <cell r="AS463" t="str">
            <v>xã 135</v>
          </cell>
          <cell r="AT463" t="str">
            <v>NTM</v>
          </cell>
          <cell r="AU463" t="str">
            <v>UBND xã Sơn Hóa</v>
          </cell>
          <cell r="AV463" t="str">
            <v>Phê duyệt CTĐT từ năm 2017</v>
          </cell>
        </row>
        <row r="464">
          <cell r="B464" t="str">
            <v>Đường tránh lũ Nguyệt Áng- Trường Dục, huyện Quảng Ninh</v>
          </cell>
          <cell r="G464" t="str">
            <v>Quảng Ninh</v>
          </cell>
          <cell r="H464">
            <v>2019</v>
          </cell>
          <cell r="J464">
            <v>2021</v>
          </cell>
          <cell r="M464" t="str">
            <v>3951/QĐ-UBND ngày 31/10/2017</v>
          </cell>
          <cell r="N464">
            <v>8500</v>
          </cell>
          <cell r="P464">
            <v>5100</v>
          </cell>
          <cell r="AD464">
            <v>3060</v>
          </cell>
          <cell r="AE464">
            <v>3060</v>
          </cell>
          <cell r="AF464">
            <v>1530</v>
          </cell>
          <cell r="AG464">
            <v>50</v>
          </cell>
          <cell r="AI464">
            <v>1530</v>
          </cell>
          <cell r="AJ464">
            <v>1530</v>
          </cell>
          <cell r="AK464">
            <v>1530</v>
          </cell>
          <cell r="AL464">
            <v>3060</v>
          </cell>
          <cell r="AM464">
            <v>1530</v>
          </cell>
          <cell r="AN464" t="str">
            <v>Bố trí KH 2019 theo QĐ CTĐT</v>
          </cell>
          <cell r="AQ464" t="str">
            <v>Trường Xuân</v>
          </cell>
          <cell r="AR464" t="str">
            <v>GT</v>
          </cell>
          <cell r="AT464" t="str">
            <v>NTM</v>
          </cell>
          <cell r="AU464" t="str">
            <v>UBND huyện Quảng Ninh</v>
          </cell>
          <cell r="AV464" t="str">
            <v>Phê duyệt CTĐT từ năm 2018</v>
          </cell>
        </row>
        <row r="465">
          <cell r="B465" t="str">
            <v>Sửa chữa, nâng cấp tuyến đường liên xã Quảng Thanh - Quảng Phương - Quảng Lưu - Quảng Tiến, huyện Quảng Trạch</v>
          </cell>
          <cell r="G465" t="str">
            <v>Quảng Trạch</v>
          </cell>
          <cell r="H465">
            <v>2019</v>
          </cell>
          <cell r="J465">
            <v>2021</v>
          </cell>
          <cell r="M465" t="str">
            <v>3694/QĐ-UBND ngày 30/10/2018</v>
          </cell>
          <cell r="N465">
            <v>15000</v>
          </cell>
          <cell r="P465">
            <v>9000</v>
          </cell>
          <cell r="AD465">
            <v>5400</v>
          </cell>
          <cell r="AE465">
            <v>5400</v>
          </cell>
          <cell r="AF465">
            <v>2700</v>
          </cell>
          <cell r="AG465">
            <v>50</v>
          </cell>
          <cell r="AI465">
            <v>2700</v>
          </cell>
          <cell r="AJ465">
            <v>2700</v>
          </cell>
          <cell r="AK465">
            <v>2700</v>
          </cell>
          <cell r="AL465">
            <v>5400</v>
          </cell>
          <cell r="AM465">
            <v>2700</v>
          </cell>
          <cell r="AN465" t="str">
            <v>Bố trí KH 2019 theo QĐ CTĐT</v>
          </cell>
          <cell r="AQ465" t="str">
            <v>Quảng Tiến</v>
          </cell>
          <cell r="AR465" t="str">
            <v>GT</v>
          </cell>
          <cell r="AT465" t="str">
            <v>NTM</v>
          </cell>
          <cell r="AU465" t="str">
            <v>UBND huyện Quảng Trạch</v>
          </cell>
          <cell r="AV465" t="str">
            <v>Phê duyệt CTĐT từ năm 2018</v>
          </cell>
        </row>
        <row r="466">
          <cell r="B466" t="str">
            <v>Nâng cấp tuyến đường ngập lụt liên thôn xã Phong Hóa</v>
          </cell>
          <cell r="G466" t="str">
            <v>Tuyên Hóa</v>
          </cell>
          <cell r="H466">
            <v>2019</v>
          </cell>
          <cell r="J466">
            <v>2021</v>
          </cell>
          <cell r="M466" t="str">
            <v>3224/QĐ-UBND ngày 27/9/2018; 131/QĐ-UBND ngày 15/01/2019</v>
          </cell>
          <cell r="N466">
            <v>6000</v>
          </cell>
          <cell r="P466">
            <v>3600</v>
          </cell>
          <cell r="AD466">
            <v>2160</v>
          </cell>
          <cell r="AE466">
            <v>2160</v>
          </cell>
          <cell r="AF466">
            <v>1080</v>
          </cell>
          <cell r="AG466">
            <v>50</v>
          </cell>
          <cell r="AI466">
            <v>1080</v>
          </cell>
          <cell r="AJ466">
            <v>1080</v>
          </cell>
          <cell r="AK466">
            <v>1080</v>
          </cell>
          <cell r="AL466">
            <v>2160</v>
          </cell>
          <cell r="AM466">
            <v>1080</v>
          </cell>
          <cell r="AN466" t="str">
            <v>Bố trí vốn vượt thu 1,5 tỷ cho công trình Sửa chữa, nâng cấp tuyến đường liên thôn xã Phong Hóa, huyện Tuyên Hóa; có sai khác tên so danh mục này</v>
          </cell>
          <cell r="AO466" t="str">
            <v>Bố trí vốn vượt thu 1,5 tỷ cho công trình Sửa chữa, nâng cấp tuyến đường liên thôn xã Phong Hóa, huyện Tuyên Hóa; có sai khác tên so danh mục này</v>
          </cell>
          <cell r="AQ466" t="str">
            <v>Phong Hóa</v>
          </cell>
          <cell r="AR466" t="str">
            <v>GT</v>
          </cell>
          <cell r="AT466" t="str">
            <v>NTM</v>
          </cell>
          <cell r="AU466" t="str">
            <v>UBND huyện Tuyên Hóa</v>
          </cell>
          <cell r="AV466" t="str">
            <v>Phê duyệt CTĐT từ năm 2018</v>
          </cell>
        </row>
        <row r="467">
          <cell r="B467" t="str">
            <v>Đường giao thông liên thôn xã Quảng Trường, huyện Quảng Trạch</v>
          </cell>
          <cell r="G467" t="str">
            <v>Quảng Trạch</v>
          </cell>
          <cell r="H467">
            <v>2019</v>
          </cell>
          <cell r="J467">
            <v>2021</v>
          </cell>
          <cell r="M467" t="str">
            <v>3888/QĐ-UBND ngày 31/10/2018</v>
          </cell>
          <cell r="N467">
            <v>5000</v>
          </cell>
          <cell r="P467">
            <v>3000</v>
          </cell>
          <cell r="AD467">
            <v>1800</v>
          </cell>
          <cell r="AE467">
            <v>1800</v>
          </cell>
          <cell r="AF467">
            <v>900</v>
          </cell>
          <cell r="AG467">
            <v>50</v>
          </cell>
          <cell r="AI467">
            <v>900</v>
          </cell>
          <cell r="AJ467">
            <v>900</v>
          </cell>
          <cell r="AK467">
            <v>900</v>
          </cell>
          <cell r="AL467">
            <v>1800</v>
          </cell>
          <cell r="AM467">
            <v>900</v>
          </cell>
          <cell r="AN467" t="str">
            <v>Bố trí KH 2019 theo QĐ CTĐT</v>
          </cell>
          <cell r="AQ467" t="str">
            <v>Quảng Trường</v>
          </cell>
          <cell r="AR467" t="str">
            <v>GT</v>
          </cell>
          <cell r="AT467" t="str">
            <v>NTM</v>
          </cell>
          <cell r="AU467" t="str">
            <v>UBND xã Liên Trường (trước đây là UBND xã Quảng Trường)</v>
          </cell>
          <cell r="AV467" t="str">
            <v>Đ/c Giám đốc. Có trongKH trung hạn</v>
          </cell>
        </row>
        <row r="468">
          <cell r="B468" t="str">
            <v>Sửa chữa nâng cấp các tuyến đường từ nhà văn hóa đến nhà Dòng xã Quảng Phương</v>
          </cell>
          <cell r="G468" t="str">
            <v>Quảng Trạch</v>
          </cell>
          <cell r="H468">
            <v>2019</v>
          </cell>
          <cell r="J468">
            <v>2021</v>
          </cell>
          <cell r="M468" t="str">
            <v>3889/QĐ-UBND ngày 31/10/2018</v>
          </cell>
          <cell r="N468">
            <v>3500</v>
          </cell>
          <cell r="P468">
            <v>2100</v>
          </cell>
          <cell r="AD468">
            <v>1260</v>
          </cell>
          <cell r="AE468">
            <v>1260</v>
          </cell>
          <cell r="AF468">
            <v>630</v>
          </cell>
          <cell r="AG468">
            <v>50</v>
          </cell>
          <cell r="AI468">
            <v>630</v>
          </cell>
          <cell r="AJ468">
            <v>630</v>
          </cell>
          <cell r="AK468">
            <v>630</v>
          </cell>
          <cell r="AL468">
            <v>1260</v>
          </cell>
          <cell r="AM468">
            <v>630</v>
          </cell>
          <cell r="AN468" t="str">
            <v>Bố trí KH 2019 theo QĐ CTĐT</v>
          </cell>
          <cell r="AQ468" t="str">
            <v>Quảng Phương</v>
          </cell>
          <cell r="AR468" t="str">
            <v>GT</v>
          </cell>
          <cell r="AT468" t="str">
            <v>NTM</v>
          </cell>
          <cell r="AU468" t="str">
            <v>UBND xã Quảng Phương</v>
          </cell>
          <cell r="AV468" t="str">
            <v>Đ/c Giám đốc. Có trongKH trung hạn</v>
          </cell>
        </row>
        <row r="469">
          <cell r="B469" t="str">
            <v>Bê tông hóa đường liên thôn xã Cao Quảng</v>
          </cell>
          <cell r="G469" t="str">
            <v>Tuyên Hóa</v>
          </cell>
          <cell r="H469">
            <v>2019</v>
          </cell>
          <cell r="J469">
            <v>2021</v>
          </cell>
          <cell r="M469" t="str">
            <v>3728/QĐ-UBND ngày 30/10/2018</v>
          </cell>
          <cell r="N469">
            <v>5500</v>
          </cell>
          <cell r="P469">
            <v>3300</v>
          </cell>
          <cell r="AD469">
            <v>1980</v>
          </cell>
          <cell r="AE469">
            <v>1980</v>
          </cell>
          <cell r="AF469">
            <v>990</v>
          </cell>
          <cell r="AG469">
            <v>50</v>
          </cell>
          <cell r="AI469">
            <v>990</v>
          </cell>
          <cell r="AJ469">
            <v>990</v>
          </cell>
          <cell r="AK469">
            <v>990</v>
          </cell>
          <cell r="AL469">
            <v>1980</v>
          </cell>
          <cell r="AM469">
            <v>990</v>
          </cell>
          <cell r="AN469" t="str">
            <v>QĐ CTĐT không bố trí từng năm</v>
          </cell>
          <cell r="AQ469" t="str">
            <v>Cao Quảng</v>
          </cell>
          <cell r="AR469" t="str">
            <v>GT</v>
          </cell>
          <cell r="AT469" t="str">
            <v>NTM</v>
          </cell>
          <cell r="AU469" t="str">
            <v>UBND xãCao Quảng</v>
          </cell>
          <cell r="AV469" t="str">
            <v>Đã có trong KH trung hạn Ý kiến Giám đốc</v>
          </cell>
        </row>
        <row r="470">
          <cell r="B470" t="str">
            <v>Đường tránh lũ Duy Ninh, huyện Quảng Ninh</v>
          </cell>
          <cell r="G470" t="str">
            <v>Quảng Ninh</v>
          </cell>
          <cell r="H470">
            <v>2019</v>
          </cell>
          <cell r="J470">
            <v>2021</v>
          </cell>
          <cell r="M470" t="str">
            <v>3869/QĐ-UBND ngày 31/10/2018</v>
          </cell>
          <cell r="N470">
            <v>6700</v>
          </cell>
          <cell r="P470">
            <v>4020</v>
          </cell>
          <cell r="AD470">
            <v>2412</v>
          </cell>
          <cell r="AE470">
            <v>2412</v>
          </cell>
          <cell r="AF470">
            <v>1206</v>
          </cell>
          <cell r="AG470">
            <v>50</v>
          </cell>
          <cell r="AI470">
            <v>1206</v>
          </cell>
          <cell r="AJ470">
            <v>1206</v>
          </cell>
          <cell r="AK470">
            <v>1206</v>
          </cell>
          <cell r="AL470">
            <v>2412</v>
          </cell>
          <cell r="AM470">
            <v>1206</v>
          </cell>
          <cell r="AN470" t="str">
            <v>TMĐT giảm từ 8500 xuống 6700</v>
          </cell>
          <cell r="AO470" t="str">
            <v>TMĐT giảm từ 8500 xuong 6700</v>
          </cell>
          <cell r="AP470" t="str">
            <v>NS tỉnh hỗ trợ giảm từ 5100 xuong 4020</v>
          </cell>
          <cell r="AQ470" t="str">
            <v>Duy Ninh</v>
          </cell>
          <cell r="AR470" t="str">
            <v>GT</v>
          </cell>
          <cell r="AT470" t="str">
            <v>NTM</v>
          </cell>
          <cell r="AU470" t="str">
            <v>UBND huyện Quảng Ninh</v>
          </cell>
          <cell r="AV470" t="str">
            <v>Đã có trong KH trung hạn</v>
          </cell>
        </row>
        <row r="471">
          <cell r="B471" t="str">
            <v>Đường cấp 3 Ninh Châu đi trạm bơm Rào Bạc</v>
          </cell>
          <cell r="G471" t="str">
            <v>Quảng Ninh</v>
          </cell>
          <cell r="H471">
            <v>2019</v>
          </cell>
          <cell r="J471">
            <v>2021</v>
          </cell>
          <cell r="M471" t="str">
            <v>3833/QĐ-UBND ngày 31/10/2018</v>
          </cell>
          <cell r="N471">
            <v>4500</v>
          </cell>
          <cell r="P471">
            <v>2700</v>
          </cell>
          <cell r="AD471">
            <v>1620</v>
          </cell>
          <cell r="AE471">
            <v>1620</v>
          </cell>
          <cell r="AF471">
            <v>810</v>
          </cell>
          <cell r="AG471">
            <v>50</v>
          </cell>
          <cell r="AI471">
            <v>810</v>
          </cell>
          <cell r="AJ471">
            <v>810</v>
          </cell>
          <cell r="AK471">
            <v>810</v>
          </cell>
          <cell r="AL471">
            <v>1620</v>
          </cell>
          <cell r="AM471">
            <v>810</v>
          </cell>
          <cell r="AN471" t="str">
            <v>TMĐT giảm từ 5000 xuống 4500</v>
          </cell>
          <cell r="AO471" t="str">
            <v>TMĐT giảm từ 5000 xuong 4500</v>
          </cell>
          <cell r="AP471" t="str">
            <v>NS tỉnh hỗ trợ giảm từ 3000 xuong 2700</v>
          </cell>
          <cell r="AQ471" t="str">
            <v>Duy Ninh</v>
          </cell>
          <cell r="AR471" t="str">
            <v>GT</v>
          </cell>
          <cell r="AT471" t="str">
            <v>NTM</v>
          </cell>
          <cell r="AU471" t="str">
            <v>UBND huyện Quảng Ninh</v>
          </cell>
          <cell r="AV471" t="str">
            <v>Đã có trong KH trung hạn</v>
          </cell>
        </row>
        <row r="472">
          <cell r="B472" t="str">
            <v>Sửa chữa đường Lộc Long – Hoành Vinh</v>
          </cell>
          <cell r="G472" t="str">
            <v>Quảng Ninh</v>
          </cell>
          <cell r="H472">
            <v>2019</v>
          </cell>
          <cell r="J472">
            <v>2021</v>
          </cell>
          <cell r="M472" t="str">
            <v>3794/QĐ-UBND ngày 31/10/2018</v>
          </cell>
          <cell r="N472">
            <v>8000</v>
          </cell>
          <cell r="P472">
            <v>4800</v>
          </cell>
          <cell r="AD472">
            <v>2880</v>
          </cell>
          <cell r="AE472">
            <v>2880</v>
          </cell>
          <cell r="AF472">
            <v>1440</v>
          </cell>
          <cell r="AG472">
            <v>50</v>
          </cell>
          <cell r="AI472">
            <v>1440</v>
          </cell>
          <cell r="AJ472">
            <v>1440</v>
          </cell>
          <cell r="AK472">
            <v>1440</v>
          </cell>
          <cell r="AL472">
            <v>2880</v>
          </cell>
          <cell r="AM472">
            <v>1440</v>
          </cell>
          <cell r="AN472" t="str">
            <v>QĐ CTĐT không bố trí từng năm</v>
          </cell>
          <cell r="AQ472" t="str">
            <v>Xuân Ninh</v>
          </cell>
          <cell r="AR472" t="str">
            <v>GT</v>
          </cell>
          <cell r="AT472" t="str">
            <v>NTM</v>
          </cell>
          <cell r="AU472" t="str">
            <v>UBND huyện Quảng Ninh</v>
          </cell>
          <cell r="AV472" t="str">
            <v>Đ/c Giám đốc. Đã có trong KH trung hạn</v>
          </cell>
        </row>
        <row r="473">
          <cell r="B473" t="str">
            <v>Xây dựng Đập thôn 8 xã Quảng Thạch</v>
          </cell>
          <cell r="G473" t="str">
            <v>Quảng Trạch</v>
          </cell>
          <cell r="H473">
            <v>2019</v>
          </cell>
          <cell r="J473">
            <v>2021</v>
          </cell>
          <cell r="M473" t="str">
            <v>3788/QĐ-UBND ngày 31/10/2018</v>
          </cell>
          <cell r="N473">
            <v>9500</v>
          </cell>
          <cell r="P473">
            <v>5700</v>
          </cell>
          <cell r="AD473">
            <v>3420</v>
          </cell>
          <cell r="AE473">
            <v>3420</v>
          </cell>
          <cell r="AF473">
            <v>1710</v>
          </cell>
          <cell r="AG473">
            <v>50</v>
          </cell>
          <cell r="AI473">
            <v>1710</v>
          </cell>
          <cell r="AJ473">
            <v>1710</v>
          </cell>
          <cell r="AK473">
            <v>1710</v>
          </cell>
          <cell r="AL473">
            <v>3420</v>
          </cell>
          <cell r="AM473">
            <v>1710</v>
          </cell>
          <cell r="AQ473" t="str">
            <v>Quảng Thạch</v>
          </cell>
          <cell r="AR473" t="str">
            <v>NN-TL</v>
          </cell>
          <cell r="AS473" t="str">
            <v>xã 135</v>
          </cell>
          <cell r="AT473" t="str">
            <v>NTM</v>
          </cell>
          <cell r="AU473" t="str">
            <v>UBND xã Quảng Thạch</v>
          </cell>
          <cell r="AV473" t="str">
            <v>Ý kiến đ/c Ninh PCT HĐND tỉnh. Có trongKH trung hạn</v>
          </cell>
        </row>
        <row r="474">
          <cell r="B474" t="str">
            <v>Nâng cấp sửa chữa hệ thống đường nội vùng tổ dân phố Trường Sơn, phường Quảng Long, thị xã Ba Đồn</v>
          </cell>
          <cell r="G474" t="str">
            <v>Ba Đồn</v>
          </cell>
          <cell r="H474">
            <v>2019</v>
          </cell>
          <cell r="J474">
            <v>2021</v>
          </cell>
          <cell r="M474" t="str">
            <v>3886/QĐ-UBND ngày 31/10/2018</v>
          </cell>
          <cell r="N474">
            <v>6000</v>
          </cell>
          <cell r="P474">
            <v>3600</v>
          </cell>
          <cell r="AD474">
            <v>2160</v>
          </cell>
          <cell r="AE474">
            <v>2160</v>
          </cell>
          <cell r="AF474">
            <v>1080</v>
          </cell>
          <cell r="AG474">
            <v>50</v>
          </cell>
          <cell r="AI474">
            <v>1080</v>
          </cell>
          <cell r="AJ474">
            <v>1080</v>
          </cell>
          <cell r="AK474">
            <v>1080</v>
          </cell>
          <cell r="AL474">
            <v>2160</v>
          </cell>
          <cell r="AM474">
            <v>1080</v>
          </cell>
          <cell r="AN474" t="str">
            <v>QĐ CTĐT không bố trí từng năm</v>
          </cell>
          <cell r="AQ474" t="str">
            <v>Quảng Long</v>
          </cell>
          <cell r="AR474" t="str">
            <v>GT</v>
          </cell>
          <cell r="AT474" t="str">
            <v>NTM</v>
          </cell>
          <cell r="AU474" t="str">
            <v xml:space="preserve"> UBND phườngQuảng Long </v>
          </cell>
          <cell r="AV474" t="str">
            <v>Đ/c Quang PCT. Có trong KH trung hạn</v>
          </cell>
        </row>
        <row r="475">
          <cell r="B475" t="str">
            <v xml:space="preserve">Các dự án bổ sung KH trung hạn </v>
          </cell>
          <cell r="N475">
            <v>466384</v>
          </cell>
          <cell r="O475">
            <v>0</v>
          </cell>
          <cell r="P475">
            <v>306370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194411.60000000003</v>
          </cell>
          <cell r="AE475">
            <v>194411.60000000003</v>
          </cell>
          <cell r="AF475">
            <v>84837.240000000165</v>
          </cell>
        </row>
        <row r="476">
          <cell r="B476" t="str">
            <v>Tuyến đường ngoài hàng rào phía Nam dự án FLC nối từ đường tránh lũ BOT đến xã Hải Ninh, huyện Quảng Ninh</v>
          </cell>
          <cell r="G476" t="str">
            <v>Quảng Ninh</v>
          </cell>
          <cell r="H476">
            <v>2019</v>
          </cell>
          <cell r="J476">
            <v>2021</v>
          </cell>
          <cell r="M476" t="str">
            <v>3861/QĐ-UBND ngày 31/10/2018</v>
          </cell>
          <cell r="N476">
            <v>67500</v>
          </cell>
          <cell r="P476">
            <v>67500</v>
          </cell>
          <cell r="AD476">
            <v>36450</v>
          </cell>
          <cell r="AE476">
            <v>36450</v>
          </cell>
          <cell r="AF476">
            <v>12311.240000000158</v>
          </cell>
          <cell r="AG476">
            <v>33.775692729767236</v>
          </cell>
          <cell r="AI476">
            <v>12311.240000000158</v>
          </cell>
          <cell r="AJ476">
            <v>12311.240000000158</v>
          </cell>
          <cell r="AK476">
            <v>12311.240000000158</v>
          </cell>
          <cell r="AL476">
            <v>36450</v>
          </cell>
          <cell r="AM476">
            <v>24138.759999999842</v>
          </cell>
          <cell r="AQ476" t="str">
            <v>Hải Ninh</v>
          </cell>
          <cell r="AR476" t="str">
            <v>GT</v>
          </cell>
          <cell r="AS476" t="str">
            <v>bãi ngang</v>
          </cell>
          <cell r="AT476" t="str">
            <v>NTM</v>
          </cell>
          <cell r="AU476" t="str">
            <v>UBND huyện Quảng Ninh</v>
          </cell>
          <cell r="AV476" t="str">
            <v>Đ/c Chủ tịch</v>
          </cell>
        </row>
        <row r="477">
          <cell r="B477" t="str">
            <v>Đường vào bản Khe Ngang</v>
          </cell>
          <cell r="G477" t="str">
            <v>Quảng Ninh</v>
          </cell>
          <cell r="H477">
            <v>2018</v>
          </cell>
          <cell r="J477">
            <v>2020</v>
          </cell>
          <cell r="M477" t="str">
            <v>3952a/QĐ-UBND ngày 31/10/2017</v>
          </cell>
          <cell r="N477">
            <v>2100</v>
          </cell>
          <cell r="P477">
            <v>1260</v>
          </cell>
          <cell r="AD477">
            <v>1260</v>
          </cell>
          <cell r="AE477">
            <v>1260</v>
          </cell>
          <cell r="AF477">
            <v>1260</v>
          </cell>
          <cell r="AG477">
            <v>100</v>
          </cell>
          <cell r="AI477">
            <v>1260</v>
          </cell>
          <cell r="AJ477">
            <v>1260</v>
          </cell>
          <cell r="AK477">
            <v>1260</v>
          </cell>
          <cell r="AL477">
            <v>1260</v>
          </cell>
          <cell r="AM477">
            <v>0</v>
          </cell>
          <cell r="AN477" t="str">
            <v>Trong QĐ CTĐT Huyện 2018, tỉnh 2019, huyện chưa bố trí tỉnh có bố trí không</v>
          </cell>
          <cell r="AQ477" t="str">
            <v>Trường Xuân</v>
          </cell>
          <cell r="AR477" t="str">
            <v>GT</v>
          </cell>
          <cell r="AT477" t="str">
            <v>NTM</v>
          </cell>
          <cell r="AU477" t="str">
            <v>UBND huyện Quảng Ninh</v>
          </cell>
          <cell r="AV477" t="str">
            <v>Phê duyệt CTĐT từ năm 2017</v>
          </cell>
        </row>
        <row r="478">
          <cell r="B478" t="str">
            <v>Khắc phục khẩn cấp tuyến đường giao thông liên tổ dân phố phường Quảng Phong, thị xã Ba Đồn</v>
          </cell>
          <cell r="G478" t="str">
            <v>Ba Đồn</v>
          </cell>
          <cell r="H478">
            <v>2018</v>
          </cell>
          <cell r="J478">
            <v>2020</v>
          </cell>
          <cell r="M478" t="str">
            <v>3506/QĐ-UBND ngày 05/10/2017</v>
          </cell>
          <cell r="N478">
            <v>9956</v>
          </cell>
          <cell r="P478">
            <v>5973</v>
          </cell>
          <cell r="AD478">
            <v>5973</v>
          </cell>
          <cell r="AE478">
            <v>5973</v>
          </cell>
          <cell r="AF478">
            <v>2986</v>
          </cell>
          <cell r="AG478">
            <v>49.99162899715386</v>
          </cell>
          <cell r="AI478">
            <v>2986</v>
          </cell>
          <cell r="AJ478">
            <v>2986</v>
          </cell>
          <cell r="AK478">
            <v>2986</v>
          </cell>
          <cell r="AL478">
            <v>5973</v>
          </cell>
          <cell r="AM478">
            <v>2987</v>
          </cell>
          <cell r="AN478" t="str">
            <v>bố trí KH vốn theo CTĐT</v>
          </cell>
          <cell r="AQ478" t="str">
            <v>Quảng Phong</v>
          </cell>
          <cell r="AR478" t="str">
            <v>GT</v>
          </cell>
          <cell r="AU478" t="str">
            <v>UBND phường Quảng Phong</v>
          </cell>
          <cell r="AV478" t="str">
            <v>Phê duyệt CTĐT từ năm 2017</v>
          </cell>
        </row>
        <row r="479">
          <cell r="B479" t="str">
            <v>Đường liên thôn Đồng Giang - Đại Sơn, xã Đồng Hóa, huyện Tuyên Hóa</v>
          </cell>
          <cell r="G479" t="str">
            <v>Tuyên Hóa</v>
          </cell>
          <cell r="H479">
            <v>2018</v>
          </cell>
          <cell r="J479">
            <v>2020</v>
          </cell>
          <cell r="M479" t="str">
            <v>3967/QĐ-UBND ngày 31/10/2017</v>
          </cell>
          <cell r="N479">
            <v>9910</v>
          </cell>
          <cell r="P479">
            <v>5946</v>
          </cell>
          <cell r="AD479">
            <v>5946</v>
          </cell>
          <cell r="AE479">
            <v>5946</v>
          </cell>
          <cell r="AF479">
            <v>2973</v>
          </cell>
          <cell r="AG479">
            <v>50</v>
          </cell>
          <cell r="AI479">
            <v>2973</v>
          </cell>
          <cell r="AJ479">
            <v>2973</v>
          </cell>
          <cell r="AK479">
            <v>2973</v>
          </cell>
          <cell r="AL479">
            <v>5946</v>
          </cell>
          <cell r="AM479">
            <v>2973</v>
          </cell>
          <cell r="AN479" t="str">
            <v>Đã bố trí từ CT 135 năm 2018: 933 trđ; tiến độ theo CTĐT: 946</v>
          </cell>
          <cell r="AQ479" t="str">
            <v>Đồng Hóa</v>
          </cell>
          <cell r="AR479" t="str">
            <v>GT</v>
          </cell>
          <cell r="AS479" t="str">
            <v>xã 135</v>
          </cell>
          <cell r="AT479" t="str">
            <v>NTM</v>
          </cell>
          <cell r="AU479" t="str">
            <v>UBND xã Đồng Hóa</v>
          </cell>
          <cell r="AV479" t="str">
            <v>Phê duyệt CTĐT từ năm 2017</v>
          </cell>
        </row>
        <row r="480">
          <cell r="B480" t="str">
            <v>Xây dựng cống và ngầm tràn bản Tân Ly, xã Lâm Thủy, huyện Lệ Thủy</v>
          </cell>
          <cell r="G480" t="str">
            <v>Lệ Thủy</v>
          </cell>
          <cell r="H480">
            <v>2019</v>
          </cell>
          <cell r="J480">
            <v>2020</v>
          </cell>
          <cell r="M480" t="str">
            <v>3953/QĐ-UBND ngày 31/10/2017</v>
          </cell>
          <cell r="N480">
            <v>4500</v>
          </cell>
          <cell r="P480">
            <v>2700</v>
          </cell>
          <cell r="AD480">
            <v>2700</v>
          </cell>
          <cell r="AE480">
            <v>2700</v>
          </cell>
          <cell r="AF480">
            <v>1350</v>
          </cell>
          <cell r="AG480">
            <v>50</v>
          </cell>
          <cell r="AI480">
            <v>1350</v>
          </cell>
          <cell r="AJ480">
            <v>1350</v>
          </cell>
          <cell r="AK480">
            <v>1350</v>
          </cell>
          <cell r="AL480">
            <v>2700</v>
          </cell>
          <cell r="AM480">
            <v>1350</v>
          </cell>
          <cell r="AN480" t="str">
            <v>Bố trí KH 2019 theo QĐ CTĐT</v>
          </cell>
          <cell r="AQ480" t="str">
            <v>Lâm Thủy</v>
          </cell>
          <cell r="AR480" t="str">
            <v>NN-TL</v>
          </cell>
          <cell r="AS480" t="str">
            <v>xã 135</v>
          </cell>
          <cell r="AT480" t="str">
            <v>NTM</v>
          </cell>
          <cell r="AU480" t="str">
            <v>UBND xã Lâm Thủy</v>
          </cell>
          <cell r="AV480" t="str">
            <v>Phê duyệt CTĐT từ năm 2017</v>
          </cell>
        </row>
        <row r="481">
          <cell r="B481" t="str">
            <v>Đường GTNT liên xã Phong Thủy - Lộc Thủy</v>
          </cell>
          <cell r="G481" t="str">
            <v>Lệ Thủy</v>
          </cell>
          <cell r="H481">
            <v>2018</v>
          </cell>
          <cell r="J481">
            <v>2020</v>
          </cell>
          <cell r="M481" t="str">
            <v>3936/QĐ-UBND ngày 30/10/2017</v>
          </cell>
          <cell r="N481">
            <v>9000</v>
          </cell>
          <cell r="P481">
            <v>3000</v>
          </cell>
          <cell r="AD481">
            <v>3000</v>
          </cell>
          <cell r="AE481">
            <v>3000</v>
          </cell>
          <cell r="AF481">
            <v>1500</v>
          </cell>
          <cell r="AG481">
            <v>50</v>
          </cell>
          <cell r="AI481">
            <v>1500</v>
          </cell>
          <cell r="AJ481">
            <v>1500</v>
          </cell>
          <cell r="AK481">
            <v>1500</v>
          </cell>
          <cell r="AL481">
            <v>3000</v>
          </cell>
          <cell r="AM481">
            <v>1500</v>
          </cell>
          <cell r="AN481" t="str">
            <v>Theo CTĐT: Vốn ĐTC 3 tỷ, vốn Tài chính 2,4 tỷ, vốn huyện 3,6 tỷ. Bố trí vốn vượt thu 1 tỷ</v>
          </cell>
          <cell r="AO481" t="str">
            <v>Theo CTĐT: Vốn ĐTC 3 tỷ, vốn Tài chính 2,4 tỷ, vốn huyện 3,6 tỷ. Bố trí vốn vượt thu 1 tỷ</v>
          </cell>
          <cell r="AQ481" t="str">
            <v>Lộc Thủy</v>
          </cell>
          <cell r="AR481" t="str">
            <v>GT</v>
          </cell>
          <cell r="AT481" t="str">
            <v>NTM</v>
          </cell>
          <cell r="AU481" t="str">
            <v>UBND huyện Lệ Thủy</v>
          </cell>
          <cell r="AV481" t="str">
            <v>Phê duyệt CTĐT từ năm 2017</v>
          </cell>
        </row>
        <row r="482">
          <cell r="B482" t="str">
            <v>Đường kết hợp kè xã Phú Thủy, huyện Lệ Thủy</v>
          </cell>
          <cell r="G482" t="str">
            <v>Lệ Thủy</v>
          </cell>
          <cell r="H482">
            <v>2019</v>
          </cell>
          <cell r="J482">
            <v>2021</v>
          </cell>
          <cell r="M482" t="str">
            <v>3791/QĐ-UBND ngày 31/10/2018</v>
          </cell>
          <cell r="N482">
            <v>9000</v>
          </cell>
          <cell r="P482">
            <v>5400</v>
          </cell>
          <cell r="AD482">
            <v>3240</v>
          </cell>
          <cell r="AE482">
            <v>3240</v>
          </cell>
          <cell r="AF482">
            <v>1620</v>
          </cell>
          <cell r="AG482">
            <v>50</v>
          </cell>
          <cell r="AI482">
            <v>1620</v>
          </cell>
          <cell r="AJ482">
            <v>1620</v>
          </cell>
          <cell r="AK482">
            <v>1620</v>
          </cell>
          <cell r="AL482">
            <v>3240</v>
          </cell>
          <cell r="AM482">
            <v>1620</v>
          </cell>
          <cell r="AN482" t="str">
            <v>Bổ sung danh mục, bố trí KH 2019 theo QĐ CTĐT</v>
          </cell>
          <cell r="AQ482" t="str">
            <v>Phú Thủy</v>
          </cell>
          <cell r="AR482" t="str">
            <v>GT</v>
          </cell>
          <cell r="AT482" t="str">
            <v>NTM</v>
          </cell>
          <cell r="AU482" t="str">
            <v>UBND xã Phú Thủy</v>
          </cell>
          <cell r="AV482" t="str">
            <v>Đ/c Dũng PCT</v>
          </cell>
        </row>
        <row r="483">
          <cell r="B483" t="str">
            <v>Tuyến đường liên thôn Tùng Giang-Hạ Lý Tân Châu, xã Quảng Châu</v>
          </cell>
          <cell r="G483" t="str">
            <v>Quảng Trạch</v>
          </cell>
          <cell r="H483">
            <v>2019</v>
          </cell>
          <cell r="J483">
            <v>2021</v>
          </cell>
          <cell r="M483" t="str">
            <v>3520/QĐ-UBND ngày 23/10/2018</v>
          </cell>
          <cell r="N483">
            <v>5000</v>
          </cell>
          <cell r="P483">
            <v>3000</v>
          </cell>
          <cell r="AD483">
            <v>1800</v>
          </cell>
          <cell r="AE483">
            <v>1800</v>
          </cell>
          <cell r="AF483">
            <v>900</v>
          </cell>
          <cell r="AG483">
            <v>50</v>
          </cell>
          <cell r="AI483">
            <v>900</v>
          </cell>
          <cell r="AJ483">
            <v>900</v>
          </cell>
          <cell r="AK483">
            <v>900</v>
          </cell>
          <cell r="AL483">
            <v>1800</v>
          </cell>
          <cell r="AM483">
            <v>900</v>
          </cell>
          <cell r="AN483" t="str">
            <v>bố trí KH vốn theo CTĐT</v>
          </cell>
          <cell r="AQ483" t="str">
            <v>Quảng Châu</v>
          </cell>
          <cell r="AR483" t="str">
            <v>GT</v>
          </cell>
          <cell r="AS483" t="str">
            <v>xã 135</v>
          </cell>
          <cell r="AT483" t="str">
            <v>NTM</v>
          </cell>
          <cell r="AU483" t="str">
            <v>UBND xã Quảng Châu</v>
          </cell>
          <cell r="AV483" t="str">
            <v>Đ/c Chủ tịch</v>
          </cell>
        </row>
        <row r="484">
          <cell r="B484" t="str">
            <v>Đầu tư cứng hóa đường giao thông liên tổ DP, liên phường thuộc phường Quảng Phong, TX Ba Đồn</v>
          </cell>
          <cell r="G484" t="str">
            <v>Ba Đồn</v>
          </cell>
          <cell r="H484">
            <v>2019</v>
          </cell>
          <cell r="J484">
            <v>2021</v>
          </cell>
          <cell r="M484" t="str">
            <v>3725/QĐ-UBND ngày 30/10/2018</v>
          </cell>
          <cell r="N484">
            <v>9819</v>
          </cell>
          <cell r="P484">
            <v>6000</v>
          </cell>
          <cell r="AD484">
            <v>3600</v>
          </cell>
          <cell r="AE484">
            <v>3600</v>
          </cell>
          <cell r="AF484">
            <v>1800</v>
          </cell>
          <cell r="AG484">
            <v>50</v>
          </cell>
          <cell r="AI484">
            <v>1800</v>
          </cell>
          <cell r="AJ484">
            <v>1800</v>
          </cell>
          <cell r="AK484">
            <v>1800</v>
          </cell>
          <cell r="AL484">
            <v>3600</v>
          </cell>
          <cell r="AM484">
            <v>1800</v>
          </cell>
          <cell r="AN484" t="str">
            <v>bố trí KH vốn theo CTĐT</v>
          </cell>
          <cell r="AQ484" t="str">
            <v>Quảng Phong</v>
          </cell>
          <cell r="AR484" t="str">
            <v>GT</v>
          </cell>
          <cell r="AU484" t="str">
            <v>UBND phường Quảng Phong</v>
          </cell>
          <cell r="AV484" t="str">
            <v>Đ/c Dũng PCT</v>
          </cell>
        </row>
        <row r="485">
          <cell r="B485" t="str">
            <v>Nâng cấp tuyến đường trục chính thôn Vĩnh Lộc, xã Quảng Lộc</v>
          </cell>
          <cell r="G485" t="str">
            <v>Ba Đồn</v>
          </cell>
          <cell r="H485">
            <v>2019</v>
          </cell>
          <cell r="J485">
            <v>2021</v>
          </cell>
          <cell r="M485" t="str">
            <v>3670/QĐ-UBND ngày 29/10/2018</v>
          </cell>
          <cell r="N485">
            <v>8223</v>
          </cell>
          <cell r="P485">
            <v>4933</v>
          </cell>
          <cell r="AD485">
            <v>2959.7999999999997</v>
          </cell>
          <cell r="AE485">
            <v>2959.7999999999997</v>
          </cell>
          <cell r="AF485">
            <v>1479.9</v>
          </cell>
          <cell r="AG485">
            <v>50.000000000000014</v>
          </cell>
          <cell r="AI485">
            <v>1479.9</v>
          </cell>
          <cell r="AJ485">
            <v>1479.9</v>
          </cell>
          <cell r="AK485">
            <v>1479.9</v>
          </cell>
          <cell r="AL485">
            <v>2959.7999999999997</v>
          </cell>
          <cell r="AM485">
            <v>1479.8999999999996</v>
          </cell>
          <cell r="AN485" t="str">
            <v>bố trí KH vốn theo CTĐT</v>
          </cell>
          <cell r="AQ485" t="str">
            <v>Quảng Lộc</v>
          </cell>
          <cell r="AR485" t="str">
            <v>GT</v>
          </cell>
          <cell r="AT485" t="str">
            <v>NTM</v>
          </cell>
          <cell r="AU485" t="str">
            <v>UBND xã Quảng Lộc</v>
          </cell>
          <cell r="AV485" t="str">
            <v>Đ/c Giám đốc</v>
          </cell>
        </row>
        <row r="486">
          <cell r="B486" t="str">
            <v>Bê tông hóa đường giao thông nội phường phường Quảng Phúc</v>
          </cell>
          <cell r="G486" t="str">
            <v>Ba Đồn</v>
          </cell>
          <cell r="H486">
            <v>2019</v>
          </cell>
          <cell r="J486">
            <v>2021</v>
          </cell>
          <cell r="M486" t="str">
            <v>3726/QĐ-UBND ngày 30/10/2018</v>
          </cell>
          <cell r="N486">
            <v>9938</v>
          </cell>
          <cell r="P486">
            <v>6000</v>
          </cell>
          <cell r="AD486">
            <v>3600</v>
          </cell>
          <cell r="AE486">
            <v>3600</v>
          </cell>
          <cell r="AF486">
            <v>1800</v>
          </cell>
          <cell r="AG486">
            <v>50</v>
          </cell>
          <cell r="AI486">
            <v>1800</v>
          </cell>
          <cell r="AJ486">
            <v>1800</v>
          </cell>
          <cell r="AK486">
            <v>1800</v>
          </cell>
          <cell r="AL486">
            <v>3600</v>
          </cell>
          <cell r="AM486">
            <v>1800</v>
          </cell>
          <cell r="AN486" t="str">
            <v>bố trí KH vốn theo CTĐT</v>
          </cell>
          <cell r="AQ486" t="str">
            <v>Quảng Phúc</v>
          </cell>
          <cell r="AR486" t="str">
            <v>GT</v>
          </cell>
          <cell r="AU486" t="str">
            <v>UBND phường Quảng Phúc</v>
          </cell>
          <cell r="AV486" t="str">
            <v>Đ/c Chủ tịch</v>
          </cell>
        </row>
        <row r="487">
          <cell r="B487" t="str">
            <v>Đường GTNT xã Quảng Xuân</v>
          </cell>
          <cell r="G487" t="str">
            <v>Quảng Trạch</v>
          </cell>
          <cell r="H487">
            <v>2019</v>
          </cell>
          <cell r="J487">
            <v>2021</v>
          </cell>
          <cell r="M487" t="str">
            <v>3724/QĐ-UBND ngày 30/10/2018</v>
          </cell>
          <cell r="N487">
            <v>7000</v>
          </cell>
          <cell r="P487">
            <v>4200</v>
          </cell>
          <cell r="AD487">
            <v>2520</v>
          </cell>
          <cell r="AE487">
            <v>2520</v>
          </cell>
          <cell r="AF487">
            <v>1260</v>
          </cell>
          <cell r="AG487">
            <v>50</v>
          </cell>
          <cell r="AI487">
            <v>1260</v>
          </cell>
          <cell r="AJ487">
            <v>1260</v>
          </cell>
          <cell r="AK487">
            <v>1260</v>
          </cell>
          <cell r="AL487">
            <v>2520</v>
          </cell>
          <cell r="AM487">
            <v>1260</v>
          </cell>
          <cell r="AN487" t="str">
            <v>bố trí KH vốn theo CTĐT</v>
          </cell>
          <cell r="AQ487" t="str">
            <v>Quảng Xuân</v>
          </cell>
          <cell r="AR487" t="str">
            <v>GT</v>
          </cell>
          <cell r="AT487" t="str">
            <v>NTM</v>
          </cell>
          <cell r="AU487" t="str">
            <v>UBND xã Quảng Xuân</v>
          </cell>
          <cell r="AV487" t="str">
            <v>Đ/c Quang PCT</v>
          </cell>
        </row>
        <row r="488">
          <cell r="B488" t="str">
            <v>Xây dựng trụ sở làm việc của Hạt kiểm lâm huyện Quảng Trạch</v>
          </cell>
          <cell r="G488" t="str">
            <v>Quảng Trạch</v>
          </cell>
          <cell r="H488">
            <v>2019</v>
          </cell>
          <cell r="J488">
            <v>2021</v>
          </cell>
          <cell r="M488" t="str">
            <v>1834/QĐ-UBND ngày 05/6/2018</v>
          </cell>
          <cell r="N488">
            <v>7000</v>
          </cell>
          <cell r="P488">
            <v>7000</v>
          </cell>
          <cell r="AD488">
            <v>4200</v>
          </cell>
          <cell r="AE488">
            <v>4200</v>
          </cell>
          <cell r="AF488">
            <v>1260</v>
          </cell>
          <cell r="AG488">
            <v>30</v>
          </cell>
          <cell r="AI488">
            <v>1260</v>
          </cell>
          <cell r="AJ488">
            <v>1260</v>
          </cell>
          <cell r="AK488">
            <v>1260</v>
          </cell>
          <cell r="AL488">
            <v>4200</v>
          </cell>
          <cell r="AM488">
            <v>2940</v>
          </cell>
          <cell r="AQ488" t="str">
            <v>Quảng Phương</v>
          </cell>
          <cell r="AR488" t="str">
            <v>Khác</v>
          </cell>
          <cell r="AU488" t="str">
            <v>Chi cục Kiểm lâm tỉnh</v>
          </cell>
          <cell r="AV488" t="str">
            <v>Phê duyệt CTĐT từ năm 2017</v>
          </cell>
        </row>
        <row r="489">
          <cell r="B489" t="str">
            <v>Đường liên xã Thanh - Phương - Lưu đi trung tâm dân cư Tô Xá, xã Quảng Phương</v>
          </cell>
          <cell r="G489" t="str">
            <v>Quảng Trạch</v>
          </cell>
          <cell r="H489">
            <v>2019</v>
          </cell>
          <cell r="J489">
            <v>2021</v>
          </cell>
          <cell r="M489" t="str">
            <v>3041/QĐ-UBND ngày 13/9/2018</v>
          </cell>
          <cell r="N489">
            <v>6800</v>
          </cell>
          <cell r="P489">
            <v>4000</v>
          </cell>
          <cell r="AD489">
            <v>2400</v>
          </cell>
          <cell r="AE489">
            <v>2400</v>
          </cell>
          <cell r="AF489">
            <v>1200</v>
          </cell>
          <cell r="AG489">
            <v>50</v>
          </cell>
          <cell r="AI489">
            <v>1200</v>
          </cell>
          <cell r="AJ489">
            <v>1200</v>
          </cell>
          <cell r="AK489">
            <v>1200</v>
          </cell>
          <cell r="AL489">
            <v>2400</v>
          </cell>
          <cell r="AM489">
            <v>1200</v>
          </cell>
          <cell r="AN489" t="str">
            <v>bổ sung dự án, bố trí KH vốn theo CTĐT</v>
          </cell>
          <cell r="AQ489" t="str">
            <v>Quảng Phương</v>
          </cell>
          <cell r="AR489" t="str">
            <v>GT</v>
          </cell>
          <cell r="AT489" t="str">
            <v>NTM</v>
          </cell>
          <cell r="AU489" t="str">
            <v>UBND huyện Quảng Trạch</v>
          </cell>
          <cell r="AV489" t="str">
            <v>Đ/c Chủ tịch</v>
          </cell>
        </row>
        <row r="490">
          <cell r="B490" t="str">
            <v>Tuyến đường từ thị trấn Quy Đạt đi xã Xuân Hóa, Hóa Hợp huyện Minh Hóa (giai đoạn 1)</v>
          </cell>
          <cell r="G490" t="str">
            <v>Minh Hóa</v>
          </cell>
          <cell r="H490">
            <v>2019</v>
          </cell>
          <cell r="J490">
            <v>2021</v>
          </cell>
          <cell r="M490" t="str">
            <v>3830a/QĐ-UBND ngày 31/10/2018</v>
          </cell>
          <cell r="N490">
            <v>15000</v>
          </cell>
          <cell r="P490">
            <v>6000</v>
          </cell>
          <cell r="AD490">
            <v>3600</v>
          </cell>
          <cell r="AE490">
            <v>3600</v>
          </cell>
          <cell r="AF490">
            <v>1800</v>
          </cell>
          <cell r="AG490">
            <v>50</v>
          </cell>
          <cell r="AI490">
            <v>1800</v>
          </cell>
          <cell r="AJ490">
            <v>1800</v>
          </cell>
          <cell r="AK490">
            <v>1800</v>
          </cell>
          <cell r="AL490">
            <v>3600</v>
          </cell>
          <cell r="AM490">
            <v>1800</v>
          </cell>
          <cell r="AN490" t="str">
            <v>Bố trí KH 2019 theo QĐ CTĐT</v>
          </cell>
          <cell r="AQ490" t="str">
            <v>Xuân Hóa</v>
          </cell>
          <cell r="AR490" t="str">
            <v>GT</v>
          </cell>
          <cell r="AT490" t="str">
            <v>NTM</v>
          </cell>
          <cell r="AU490" t="str">
            <v>UBND huyện Minh Hóa</v>
          </cell>
          <cell r="AV490" t="str">
            <v>Đ/c Bí thư</v>
          </cell>
        </row>
        <row r="491">
          <cell r="B491" t="str">
            <v>Sửa chữa nâng cấp đường giao thông từ thị trấn Đồng Lê đi xã Sơn Hóa</v>
          </cell>
          <cell r="G491" t="str">
            <v>Tuyên Hóa</v>
          </cell>
          <cell r="H491">
            <v>2019</v>
          </cell>
          <cell r="J491">
            <v>2021</v>
          </cell>
          <cell r="M491" t="str">
            <v>3830/QĐ-UBND ngày 31/10/2018</v>
          </cell>
          <cell r="N491">
            <v>10000</v>
          </cell>
          <cell r="P491">
            <v>6000</v>
          </cell>
          <cell r="AD491">
            <v>3600</v>
          </cell>
          <cell r="AE491">
            <v>3600</v>
          </cell>
          <cell r="AF491">
            <v>1800</v>
          </cell>
          <cell r="AG491">
            <v>50</v>
          </cell>
          <cell r="AI491">
            <v>1800</v>
          </cell>
          <cell r="AJ491">
            <v>1800</v>
          </cell>
          <cell r="AK491">
            <v>1800</v>
          </cell>
          <cell r="AL491">
            <v>3600</v>
          </cell>
          <cell r="AM491">
            <v>1800</v>
          </cell>
          <cell r="AN491" t="str">
            <v>2 tỷ/năm theo QĐ CTĐT</v>
          </cell>
          <cell r="AQ491" t="str">
            <v>Sơn Hóa</v>
          </cell>
          <cell r="AR491" t="str">
            <v>GT</v>
          </cell>
          <cell r="AT491" t="str">
            <v>NTM</v>
          </cell>
          <cell r="AU491" t="str">
            <v>UBND huyện Tuyên Hóa</v>
          </cell>
          <cell r="AV491" t="str">
            <v>Đ/c Bí thư</v>
          </cell>
        </row>
        <row r="492">
          <cell r="B492" t="str">
            <v>Hội trường UBND xã Quảng Thủy</v>
          </cell>
          <cell r="G492" t="str">
            <v>Ba Đồn</v>
          </cell>
          <cell r="H492">
            <v>2019</v>
          </cell>
          <cell r="J492">
            <v>2021</v>
          </cell>
          <cell r="M492" t="str">
            <v>3805/QĐ-UBND ngày 31/10/2018</v>
          </cell>
          <cell r="N492">
            <v>5500</v>
          </cell>
          <cell r="P492">
            <v>3000</v>
          </cell>
          <cell r="AD492">
            <v>1800</v>
          </cell>
          <cell r="AE492">
            <v>1800</v>
          </cell>
          <cell r="AF492">
            <v>900</v>
          </cell>
          <cell r="AG492">
            <v>50</v>
          </cell>
          <cell r="AI492">
            <v>900</v>
          </cell>
          <cell r="AJ492">
            <v>900</v>
          </cell>
          <cell r="AK492">
            <v>900</v>
          </cell>
          <cell r="AL492">
            <v>1800</v>
          </cell>
          <cell r="AM492">
            <v>900</v>
          </cell>
          <cell r="AN492" t="str">
            <v>bố trí KH vốn theo CTĐT</v>
          </cell>
          <cell r="AQ492" t="str">
            <v>Quảng Thủy</v>
          </cell>
          <cell r="AR492" t="str">
            <v>Khác</v>
          </cell>
          <cell r="AT492" t="str">
            <v>NTM</v>
          </cell>
          <cell r="AU492" t="str">
            <v>UBND xã Quảng Thủy</v>
          </cell>
          <cell r="AV492" t="str">
            <v>Đ/c Bí thư</v>
          </cell>
        </row>
        <row r="493">
          <cell r="B493" t="str">
            <v>Đường giao thông phường Quảng Thuận</v>
          </cell>
          <cell r="G493" t="str">
            <v>Ba Đồn</v>
          </cell>
          <cell r="H493">
            <v>2019</v>
          </cell>
          <cell r="J493">
            <v>2021</v>
          </cell>
          <cell r="M493" t="str">
            <v>3727/QĐ-UBND ngày 30/10/2018</v>
          </cell>
          <cell r="N493">
            <v>8000</v>
          </cell>
          <cell r="P493">
            <v>4800</v>
          </cell>
          <cell r="AD493">
            <v>2880</v>
          </cell>
          <cell r="AE493">
            <v>2880</v>
          </cell>
          <cell r="AF493">
            <v>1440</v>
          </cell>
          <cell r="AG493">
            <v>50</v>
          </cell>
          <cell r="AI493">
            <v>1440</v>
          </cell>
          <cell r="AJ493">
            <v>1440</v>
          </cell>
          <cell r="AK493">
            <v>1440</v>
          </cell>
          <cell r="AL493">
            <v>2880</v>
          </cell>
          <cell r="AM493">
            <v>1440</v>
          </cell>
          <cell r="AN493" t="str">
            <v>bố trí KH vốn theo CTĐT</v>
          </cell>
          <cell r="AQ493" t="str">
            <v>Quảng Thuận</v>
          </cell>
          <cell r="AR493" t="str">
            <v>GT</v>
          </cell>
          <cell r="AU493" t="str">
            <v>UBND phườngQuảng Thuận</v>
          </cell>
          <cell r="AV493" t="str">
            <v>Đ/c Chủ tịch</v>
          </cell>
        </row>
        <row r="494">
          <cell r="B494" t="str">
            <v>Đường tránh lũ Phúc Nhĩ – Kim Nại xã An Ninh, huyện Quảng Ninh</v>
          </cell>
          <cell r="G494" t="str">
            <v>Quảng Ninh</v>
          </cell>
          <cell r="H494">
            <v>2019</v>
          </cell>
          <cell r="J494">
            <v>2021</v>
          </cell>
          <cell r="M494" t="str">
            <v>3734/QĐ-UBND ngày 30/10/2018</v>
          </cell>
          <cell r="N494">
            <v>12000</v>
          </cell>
          <cell r="P494">
            <v>7200</v>
          </cell>
          <cell r="AD494">
            <v>4320</v>
          </cell>
          <cell r="AE494">
            <v>4320</v>
          </cell>
          <cell r="AF494">
            <v>2160</v>
          </cell>
          <cell r="AG494">
            <v>50</v>
          </cell>
          <cell r="AI494">
            <v>2160</v>
          </cell>
          <cell r="AJ494">
            <v>2160</v>
          </cell>
          <cell r="AK494">
            <v>2160</v>
          </cell>
          <cell r="AL494">
            <v>4320</v>
          </cell>
          <cell r="AM494">
            <v>2160</v>
          </cell>
          <cell r="AN494" t="str">
            <v>Bố trí KH 2019 theo QĐ CTĐT</v>
          </cell>
          <cell r="AQ494" t="str">
            <v>An Ninh</v>
          </cell>
          <cell r="AR494" t="str">
            <v>GT</v>
          </cell>
          <cell r="AT494" t="str">
            <v>NTM</v>
          </cell>
          <cell r="AU494" t="str">
            <v>UBND huyện Quảng Ninh</v>
          </cell>
          <cell r="AV494" t="str">
            <v>Đ/c Thuật PBT</v>
          </cell>
        </row>
        <row r="495">
          <cell r="B495" t="str">
            <v>Đường vào bản Nà Lâm, xã Trường Xuân, huyện Quảng Ninh</v>
          </cell>
          <cell r="G495" t="str">
            <v>Quảng Ninh</v>
          </cell>
          <cell r="H495">
            <v>2019</v>
          </cell>
          <cell r="J495">
            <v>2021</v>
          </cell>
          <cell r="M495" t="str">
            <v>3862/QĐ-UBND ngày 31/10/2018</v>
          </cell>
          <cell r="N495">
            <v>13500</v>
          </cell>
          <cell r="P495">
            <v>8100</v>
          </cell>
          <cell r="AD495">
            <v>4860</v>
          </cell>
          <cell r="AE495">
            <v>4860</v>
          </cell>
          <cell r="AF495">
            <v>2430</v>
          </cell>
          <cell r="AG495">
            <v>50</v>
          </cell>
          <cell r="AI495">
            <v>2430</v>
          </cell>
          <cell r="AJ495">
            <v>2430</v>
          </cell>
          <cell r="AK495">
            <v>2430</v>
          </cell>
          <cell r="AL495">
            <v>4860</v>
          </cell>
          <cell r="AM495">
            <v>2430</v>
          </cell>
          <cell r="AN495" t="str">
            <v>Bố trí KH 2019 theo QĐ CTĐT</v>
          </cell>
          <cell r="AQ495" t="str">
            <v>Trường Xuân</v>
          </cell>
          <cell r="AR495" t="str">
            <v>GT</v>
          </cell>
          <cell r="AT495" t="str">
            <v>NTM</v>
          </cell>
          <cell r="AU495" t="str">
            <v>UBND huyện Quảng Ninh</v>
          </cell>
          <cell r="AV495" t="str">
            <v>Đ/c Bí thư</v>
          </cell>
        </row>
        <row r="496">
          <cell r="B496" t="str">
            <v>Nhà làm việc và Hội trường Đồn công an Lệ Ninh</v>
          </cell>
          <cell r="G496" t="str">
            <v>Lệ Thủy</v>
          </cell>
          <cell r="H496">
            <v>2018</v>
          </cell>
          <cell r="J496">
            <v>2020</v>
          </cell>
          <cell r="M496" t="str">
            <v>3895/QĐ-UBND ngày 30/10/2017</v>
          </cell>
          <cell r="N496">
            <v>4700</v>
          </cell>
          <cell r="P496">
            <v>2820</v>
          </cell>
          <cell r="AD496">
            <v>2820</v>
          </cell>
          <cell r="AE496">
            <v>2820</v>
          </cell>
          <cell r="AF496">
            <v>1410</v>
          </cell>
          <cell r="AG496">
            <v>50</v>
          </cell>
          <cell r="AI496">
            <v>1410</v>
          </cell>
          <cell r="AJ496">
            <v>1410</v>
          </cell>
          <cell r="AK496">
            <v>1410</v>
          </cell>
          <cell r="AL496">
            <v>2820</v>
          </cell>
          <cell r="AM496">
            <v>1410</v>
          </cell>
          <cell r="AN496" t="str">
            <v>Năm 2018, vốn công an, 2019-2020 ngân sách tỉnh</v>
          </cell>
          <cell r="AQ496" t="str">
            <v>NT Lệ Ninh</v>
          </cell>
          <cell r="AR496" t="str">
            <v>Khác</v>
          </cell>
          <cell r="AU496" t="str">
            <v>Công an huyện Lệ Thủy</v>
          </cell>
          <cell r="AV496" t="str">
            <v>Đ/c Bí thư</v>
          </cell>
        </row>
        <row r="497">
          <cell r="B497" t="str">
            <v>Đường vào bản Đìu Đo xã Trường Sơn (GĐ2)</v>
          </cell>
          <cell r="G497" t="str">
            <v>Quảng Ninh</v>
          </cell>
          <cell r="H497">
            <v>2019</v>
          </cell>
          <cell r="J497">
            <v>2020</v>
          </cell>
          <cell r="M497" t="str">
            <v>3878a/QĐ-UBND ngày 30/10/2017</v>
          </cell>
          <cell r="N497">
            <v>6000</v>
          </cell>
          <cell r="P497">
            <v>3600</v>
          </cell>
          <cell r="AD497">
            <v>3600</v>
          </cell>
          <cell r="AE497">
            <v>3600</v>
          </cell>
          <cell r="AF497">
            <v>1800</v>
          </cell>
          <cell r="AG497">
            <v>50</v>
          </cell>
          <cell r="AI497">
            <v>1800</v>
          </cell>
          <cell r="AJ497">
            <v>1800</v>
          </cell>
          <cell r="AK497">
            <v>1800</v>
          </cell>
          <cell r="AL497">
            <v>3600</v>
          </cell>
          <cell r="AM497">
            <v>1800</v>
          </cell>
          <cell r="AN497" t="str">
            <v>Trong QĐ CTĐT thực hiện 2018-2020 bố trí từ nguồn CT giảm nghèo, tỉnh 2019-2020; nhưng hiện nay CT giảm nghèo chưa bố trí, tỉnh có bố trí không</v>
          </cell>
          <cell r="AO497" t="str">
            <v>Bổ sung thêm chữ xã Trường Sơn</v>
          </cell>
          <cell r="AQ497" t="str">
            <v>Trường Sơn</v>
          </cell>
          <cell r="AR497" t="str">
            <v>GT</v>
          </cell>
          <cell r="AS497" t="str">
            <v>xã 135</v>
          </cell>
          <cell r="AT497" t="str">
            <v>NTM</v>
          </cell>
          <cell r="AU497" t="str">
            <v>UBND xã Trường Sơn</v>
          </cell>
          <cell r="AV497" t="str">
            <v>Phê duyệt CTĐT từ năm 2017</v>
          </cell>
        </row>
        <row r="498">
          <cell r="B498" t="str">
            <v>Khắc phục khẩn cấp tuyến đường từ xã Châu Hóa đi xã Cao Quảng, huyện Tuyên Hóa, đoạn từ Km3+260 đến Km6+943,59</v>
          </cell>
          <cell r="G498" t="str">
            <v>Tuyên Hóa</v>
          </cell>
          <cell r="H498">
            <v>2019</v>
          </cell>
          <cell r="J498">
            <v>2021</v>
          </cell>
          <cell r="M498" t="str">
            <v>2377/QĐ-UBND ngày 20/7/2018</v>
          </cell>
          <cell r="N498">
            <v>14981</v>
          </cell>
          <cell r="P498">
            <v>14981</v>
          </cell>
          <cell r="AD498">
            <v>8988.6</v>
          </cell>
          <cell r="AE498">
            <v>8988.6</v>
          </cell>
          <cell r="AF498">
            <v>4500</v>
          </cell>
          <cell r="AG498">
            <v>50.063413657299236</v>
          </cell>
          <cell r="AI498">
            <v>4500</v>
          </cell>
          <cell r="AJ498">
            <v>4500</v>
          </cell>
          <cell r="AK498">
            <v>4500</v>
          </cell>
          <cell r="AL498">
            <v>8988.6</v>
          </cell>
          <cell r="AM498">
            <v>4488.6000000000004</v>
          </cell>
          <cell r="AN498" t="str">
            <v>QĐ CTĐT không bố trí từng năm</v>
          </cell>
          <cell r="AQ498" t="str">
            <v>Cao Quảng</v>
          </cell>
          <cell r="AR498" t="str">
            <v>GT</v>
          </cell>
          <cell r="AT498" t="str">
            <v>NTM</v>
          </cell>
          <cell r="AU498" t="str">
            <v>UBND huyện Tuyên Hóa</v>
          </cell>
          <cell r="AV498" t="str">
            <v>Đ/c Chủ tịch</v>
          </cell>
        </row>
        <row r="499">
          <cell r="B499" t="str">
            <v>Xây dựng đường GTNT các thôn xã Yên Hóa</v>
          </cell>
          <cell r="G499" t="str">
            <v>Minh Hóa</v>
          </cell>
          <cell r="H499">
            <v>2019</v>
          </cell>
          <cell r="J499">
            <v>2021</v>
          </cell>
          <cell r="M499" t="str">
            <v>3801/QĐ-UBND ngày 31/10/2018</v>
          </cell>
          <cell r="N499">
            <v>7000</v>
          </cell>
          <cell r="P499">
            <v>4200</v>
          </cell>
          <cell r="AD499">
            <v>2520</v>
          </cell>
          <cell r="AE499">
            <v>2520</v>
          </cell>
          <cell r="AF499">
            <v>1260</v>
          </cell>
          <cell r="AG499">
            <v>50</v>
          </cell>
          <cell r="AI499">
            <v>1260</v>
          </cell>
          <cell r="AJ499">
            <v>1260</v>
          </cell>
          <cell r="AK499">
            <v>1260</v>
          </cell>
          <cell r="AL499">
            <v>2520</v>
          </cell>
          <cell r="AM499">
            <v>1260</v>
          </cell>
          <cell r="AN499" t="str">
            <v>Bố trí KH 2019 theo QĐ CTĐT</v>
          </cell>
          <cell r="AQ499" t="str">
            <v>Yên Hóa</v>
          </cell>
          <cell r="AR499" t="str">
            <v>GT</v>
          </cell>
          <cell r="AT499" t="str">
            <v>NTM</v>
          </cell>
          <cell r="AU499" t="str">
            <v>UBND xã Yên Hóa</v>
          </cell>
          <cell r="AV499" t="str">
            <v>Đ/c Chủ tịch</v>
          </cell>
        </row>
        <row r="500">
          <cell r="B500" t="str">
            <v>Nâng cấp, mở rộng tuyến đường giao thông từ cầu Quảng Hải đi các xã Quảng Lộc-Quảng Hòa-Quảng Minh-Quảng Sơn-Quảng Thủy, thị xã Ba Đồn</v>
          </cell>
          <cell r="G500" t="str">
            <v>Ba Đồn</v>
          </cell>
          <cell r="H500">
            <v>2019</v>
          </cell>
          <cell r="J500">
            <v>2021</v>
          </cell>
          <cell r="M500" t="str">
            <v>3887/QĐ-UBND ngày 31/10/2018</v>
          </cell>
          <cell r="N500">
            <v>27000</v>
          </cell>
          <cell r="P500">
            <v>16200</v>
          </cell>
          <cell r="AD500">
            <v>9720</v>
          </cell>
          <cell r="AE500">
            <v>9720</v>
          </cell>
          <cell r="AF500">
            <v>4860</v>
          </cell>
          <cell r="AG500">
            <v>50</v>
          </cell>
          <cell r="AI500">
            <v>4860</v>
          </cell>
          <cell r="AJ500">
            <v>4860</v>
          </cell>
          <cell r="AK500">
            <v>4860</v>
          </cell>
          <cell r="AL500">
            <v>9720</v>
          </cell>
          <cell r="AM500">
            <v>4860</v>
          </cell>
          <cell r="AN500" t="str">
            <v>Bố trí 2 tỷ vốn vượt thu</v>
          </cell>
          <cell r="AO500" t="str">
            <v>Bố trí 2 tỷ vốn vượt thu</v>
          </cell>
          <cell r="AQ500" t="str">
            <v>Quảng Sơn</v>
          </cell>
          <cell r="AR500" t="str">
            <v>GT</v>
          </cell>
          <cell r="AT500" t="str">
            <v>NTM</v>
          </cell>
          <cell r="AU500" t="str">
            <v>UBND thị xã Ba Đồn</v>
          </cell>
          <cell r="AV500" t="str">
            <v>Đ/c Bí thư</v>
          </cell>
        </row>
        <row r="501">
          <cell r="B501" t="str">
            <v>Kè hồ Trạm xã Phú Định</v>
          </cell>
          <cell r="G501" t="str">
            <v>Bố Trạch</v>
          </cell>
          <cell r="H501">
            <v>2019</v>
          </cell>
          <cell r="J501">
            <v>2021</v>
          </cell>
          <cell r="M501" t="str">
            <v>3730/QĐ-UBND ngày 30/10/2018</v>
          </cell>
          <cell r="N501">
            <v>5000</v>
          </cell>
          <cell r="P501">
            <v>3000</v>
          </cell>
          <cell r="AD501">
            <v>1800</v>
          </cell>
          <cell r="AE501">
            <v>1800</v>
          </cell>
          <cell r="AF501">
            <v>900</v>
          </cell>
          <cell r="AG501">
            <v>50</v>
          </cell>
          <cell r="AI501">
            <v>900</v>
          </cell>
          <cell r="AJ501">
            <v>900</v>
          </cell>
          <cell r="AK501">
            <v>900</v>
          </cell>
          <cell r="AL501">
            <v>1800</v>
          </cell>
          <cell r="AM501">
            <v>900</v>
          </cell>
          <cell r="AN501" t="str">
            <v>QĐ CTĐT không bố trí từng năm</v>
          </cell>
          <cell r="AQ501" t="str">
            <v>Phú Định</v>
          </cell>
          <cell r="AR501" t="str">
            <v>NN-TL</v>
          </cell>
          <cell r="AT501" t="str">
            <v>NTM</v>
          </cell>
          <cell r="AU501" t="str">
            <v>UBND huyện Bố Trạch</v>
          </cell>
          <cell r="AV501" t="str">
            <v>Đ/c Chủ tịch</v>
          </cell>
        </row>
        <row r="502">
          <cell r="B502" t="str">
            <v>Kè chống sạt lở kết hợp ngăn mặn đồng Cồn Hoàng huyện Quảng Ninh (gd2)</v>
          </cell>
          <cell r="G502" t="str">
            <v>Quảng Ninh</v>
          </cell>
          <cell r="H502">
            <v>2019</v>
          </cell>
          <cell r="J502">
            <v>2021</v>
          </cell>
          <cell r="M502" t="str">
            <v>3871/QĐ-UBND ngày 31/10/2018</v>
          </cell>
          <cell r="N502">
            <v>4500</v>
          </cell>
          <cell r="P502">
            <v>4500</v>
          </cell>
          <cell r="AD502">
            <v>2700</v>
          </cell>
          <cell r="AE502">
            <v>2700</v>
          </cell>
          <cell r="AF502">
            <v>1350</v>
          </cell>
          <cell r="AG502">
            <v>50</v>
          </cell>
          <cell r="AI502">
            <v>1350</v>
          </cell>
          <cell r="AJ502">
            <v>1350</v>
          </cell>
          <cell r="AK502">
            <v>1350</v>
          </cell>
          <cell r="AL502">
            <v>2700</v>
          </cell>
          <cell r="AM502">
            <v>1350</v>
          </cell>
          <cell r="AN502" t="str">
            <v>TMĐT 4500, tên có giai đoạn 2</v>
          </cell>
          <cell r="AQ502" t="str">
            <v>Gia Ninh</v>
          </cell>
          <cell r="AR502" t="str">
            <v>NN-TL</v>
          </cell>
          <cell r="AT502" t="str">
            <v>NTM</v>
          </cell>
          <cell r="AU502" t="str">
            <v>UBND huyện Quảng Ninh</v>
          </cell>
          <cell r="AV502" t="str">
            <v>Đ/c Chủ tịch</v>
          </cell>
        </row>
        <row r="503">
          <cell r="B503" t="str">
            <v>Nâng cấp, mở rộng đường Nguyễn Thị Định xã Bảo Ninh</v>
          </cell>
          <cell r="G503" t="str">
            <v>Đồng Hới</v>
          </cell>
          <cell r="H503">
            <v>2019</v>
          </cell>
          <cell r="J503">
            <v>2021</v>
          </cell>
          <cell r="N503">
            <v>55000</v>
          </cell>
          <cell r="P503">
            <v>25000</v>
          </cell>
          <cell r="AD503">
            <v>15000</v>
          </cell>
          <cell r="AE503">
            <v>15000</v>
          </cell>
          <cell r="AL503">
            <v>15000</v>
          </cell>
          <cell r="AM503">
            <v>15000</v>
          </cell>
          <cell r="AN503" t="str">
            <v>Xem lại, có bố trí kịp 2019 hay không, hiện nay đang trình phê duyệt CTĐT</v>
          </cell>
          <cell r="AQ503" t="str">
            <v>Bảo Ninh</v>
          </cell>
          <cell r="AR503" t="str">
            <v>GT</v>
          </cell>
          <cell r="AT503" t="str">
            <v>NTM</v>
          </cell>
          <cell r="AU503" t="str">
            <v>UBND xã Bảo Ninh</v>
          </cell>
          <cell r="AV503" t="str">
            <v>Đ/c Chủ tịch</v>
          </cell>
        </row>
        <row r="504">
          <cell r="B504" t="str">
            <v>Đường tránh lũ Vĩnh Tuy 1,2,3,4 xã Vĩnh Ninh, huyện Quảng Ninh (giai đoạn 2)</v>
          </cell>
          <cell r="G504" t="str">
            <v>Quảng Ninh</v>
          </cell>
          <cell r="H504">
            <v>2019</v>
          </cell>
          <cell r="J504">
            <v>2021</v>
          </cell>
          <cell r="M504" t="str">
            <v>3736/QĐ-UBND ngày 30/10/2018</v>
          </cell>
          <cell r="N504">
            <v>9500</v>
          </cell>
          <cell r="P504">
            <v>5700</v>
          </cell>
          <cell r="AD504">
            <v>3420</v>
          </cell>
          <cell r="AE504">
            <v>3420</v>
          </cell>
          <cell r="AF504">
            <v>1710</v>
          </cell>
          <cell r="AG504">
            <v>50</v>
          </cell>
          <cell r="AH504">
            <v>881</v>
          </cell>
          <cell r="AI504">
            <v>2591</v>
          </cell>
          <cell r="AJ504">
            <v>2591</v>
          </cell>
          <cell r="AK504">
            <v>2591</v>
          </cell>
          <cell r="AL504">
            <v>3420</v>
          </cell>
          <cell r="AM504">
            <v>829</v>
          </cell>
          <cell r="AN504" t="str">
            <v>Bố trí vượt thu 4 tỷ gđ 1, sửa lại danh mục có thêm chữ gd2</v>
          </cell>
          <cell r="AO504" t="str">
            <v>Bố trí vượt thu 4 tỷ gđ 1, sửa lại danh mục có thêm chữ gd2</v>
          </cell>
          <cell r="AQ504" t="str">
            <v>Vĩnh Ninh</v>
          </cell>
          <cell r="AR504" t="str">
            <v>GT</v>
          </cell>
          <cell r="AT504" t="str">
            <v>NTM</v>
          </cell>
          <cell r="AU504" t="str">
            <v>UBND huyện Quảng Ninh</v>
          </cell>
          <cell r="AV504" t="str">
            <v>Đ/c Bí thư</v>
          </cell>
        </row>
        <row r="505">
          <cell r="B505" t="str">
            <v>Đường QL1A đi dự án FLC, huyện Quảng Ninh</v>
          </cell>
          <cell r="G505" t="str">
            <v>Quảng Ninh</v>
          </cell>
          <cell r="H505">
            <v>2019</v>
          </cell>
          <cell r="J505">
            <v>2021</v>
          </cell>
          <cell r="M505" t="str">
            <v>3735/QĐ-UBND ngày 30/10/2018</v>
          </cell>
          <cell r="N505">
            <v>6500</v>
          </cell>
          <cell r="P505">
            <v>3900</v>
          </cell>
          <cell r="AD505">
            <v>2340</v>
          </cell>
          <cell r="AE505">
            <v>2340</v>
          </cell>
          <cell r="AF505">
            <v>1170</v>
          </cell>
          <cell r="AG505">
            <v>50</v>
          </cell>
          <cell r="AI505">
            <v>1170</v>
          </cell>
          <cell r="AJ505">
            <v>1170</v>
          </cell>
          <cell r="AK505">
            <v>1170</v>
          </cell>
          <cell r="AL505">
            <v>2340</v>
          </cell>
          <cell r="AM505">
            <v>1170</v>
          </cell>
          <cell r="AN505" t="str">
            <v>QĐ CTĐT không bố trí từng năm</v>
          </cell>
          <cell r="AQ505" t="str">
            <v>Gia Ninh</v>
          </cell>
          <cell r="AR505" t="str">
            <v>GT</v>
          </cell>
          <cell r="AT505" t="str">
            <v>NTM</v>
          </cell>
          <cell r="AU505" t="str">
            <v>UBND huyện Quảng Ninh</v>
          </cell>
          <cell r="AV505" t="str">
            <v>Đ/c Chủ tịch</v>
          </cell>
        </row>
        <row r="506">
          <cell r="B506" t="str">
            <v>Đê bao từ Mỹ Trung đến cống Hói Sỏi, huyện Quảng Ninh</v>
          </cell>
          <cell r="G506" t="str">
            <v>Quảng Ninh</v>
          </cell>
          <cell r="H506">
            <v>2019</v>
          </cell>
          <cell r="J506">
            <v>2021</v>
          </cell>
          <cell r="M506" t="str">
            <v>3834/QĐ-UBND ngày 31/10/2018</v>
          </cell>
          <cell r="N506">
            <v>3500</v>
          </cell>
          <cell r="P506">
            <v>2100</v>
          </cell>
          <cell r="AD506">
            <v>1260</v>
          </cell>
          <cell r="AE506">
            <v>1260</v>
          </cell>
          <cell r="AF506">
            <v>630</v>
          </cell>
          <cell r="AG506">
            <v>50</v>
          </cell>
          <cell r="AI506">
            <v>630</v>
          </cell>
          <cell r="AJ506">
            <v>630</v>
          </cell>
          <cell r="AK506">
            <v>630</v>
          </cell>
          <cell r="AL506">
            <v>1260</v>
          </cell>
          <cell r="AM506">
            <v>630</v>
          </cell>
          <cell r="AN506" t="str">
            <v>Bố trí vượt thu 1,5 tỷ</v>
          </cell>
          <cell r="AO506" t="str">
            <v>Bố trí vượt thu 1,5 tỷ</v>
          </cell>
          <cell r="AQ506" t="str">
            <v>Tân Ninh, Gia Ninh</v>
          </cell>
          <cell r="AR506" t="str">
            <v>NN-TL</v>
          </cell>
          <cell r="AT506" t="str">
            <v>NTM</v>
          </cell>
          <cell r="AU506" t="str">
            <v>UBND huyện Quảng Ninh</v>
          </cell>
          <cell r="AV506" t="str">
            <v>Đ/c Chủ tịch</v>
          </cell>
        </row>
        <row r="507">
          <cell r="B507" t="str">
            <v>Tuyến đường từ xã Yên Hóa đi xã Quy Hóa, huyện Minh Hóa (GĐ1)</v>
          </cell>
          <cell r="G507" t="str">
            <v>Minh Hóa</v>
          </cell>
          <cell r="H507">
            <v>2019</v>
          </cell>
          <cell r="J507">
            <v>2021</v>
          </cell>
          <cell r="M507" t="str">
            <v>3891a/QĐ-UBND ngày 31/10/2018</v>
          </cell>
          <cell r="N507">
            <v>10000</v>
          </cell>
          <cell r="P507">
            <v>6000</v>
          </cell>
          <cell r="AD507">
            <v>3600</v>
          </cell>
          <cell r="AE507">
            <v>3600</v>
          </cell>
          <cell r="AF507">
            <v>1800</v>
          </cell>
          <cell r="AG507">
            <v>50</v>
          </cell>
          <cell r="AI507">
            <v>1800</v>
          </cell>
          <cell r="AJ507">
            <v>1800</v>
          </cell>
          <cell r="AK507">
            <v>1800</v>
          </cell>
          <cell r="AL507">
            <v>3600</v>
          </cell>
          <cell r="AM507">
            <v>1800</v>
          </cell>
          <cell r="AN507" t="str">
            <v>Bố trí KH 2019 theo QĐ CTĐT</v>
          </cell>
          <cell r="AQ507" t="str">
            <v>Quy Hóa</v>
          </cell>
          <cell r="AR507" t="str">
            <v>GT</v>
          </cell>
          <cell r="AT507" t="str">
            <v>NTM</v>
          </cell>
          <cell r="AU507" t="str">
            <v>UBND huyện Minh Hóa</v>
          </cell>
          <cell r="AV507" t="str">
            <v>Đ/c Giám đốc</v>
          </cell>
        </row>
        <row r="508">
          <cell r="B508" t="str">
            <v>Nạo vét kênh và xây dựng bờ kè đoạn đuôi tràn hồ Đồng Sơn về vùng hạ lưu, phường Đồng Sơn</v>
          </cell>
          <cell r="G508" t="str">
            <v>Đồng Hới</v>
          </cell>
          <cell r="H508">
            <v>2019</v>
          </cell>
          <cell r="J508">
            <v>2021</v>
          </cell>
          <cell r="M508" t="str">
            <v>3881/QĐ-UBND ngày 31/10/2018</v>
          </cell>
          <cell r="N508">
            <v>4000</v>
          </cell>
          <cell r="P508">
            <v>2400</v>
          </cell>
          <cell r="AD508">
            <v>1440</v>
          </cell>
          <cell r="AE508">
            <v>1440</v>
          </cell>
          <cell r="AF508">
            <v>720</v>
          </cell>
          <cell r="AG508">
            <v>50</v>
          </cell>
          <cell r="AI508">
            <v>720</v>
          </cell>
          <cell r="AJ508">
            <v>720</v>
          </cell>
          <cell r="AK508">
            <v>720</v>
          </cell>
          <cell r="AL508">
            <v>1440</v>
          </cell>
          <cell r="AM508">
            <v>720</v>
          </cell>
          <cell r="AN508" t="str">
            <v>Đang trình phê duyệt CTĐT</v>
          </cell>
          <cell r="AQ508" t="str">
            <v>Đồng Sơn</v>
          </cell>
          <cell r="AR508" t="str">
            <v>NN-TL</v>
          </cell>
          <cell r="AU508" t="str">
            <v>UBND Tp Đồng Hới</v>
          </cell>
          <cell r="AV508" t="str">
            <v>Đ/c Chủ tịch</v>
          </cell>
        </row>
        <row r="509">
          <cell r="B509" t="str">
            <v>Kè chống xói lở Khe Cát Dinh Thủy, xã Võ Ninh</v>
          </cell>
          <cell r="G509" t="str">
            <v>Quảng Ninh</v>
          </cell>
          <cell r="H509">
            <v>2019</v>
          </cell>
          <cell r="J509">
            <v>2020</v>
          </cell>
          <cell r="M509" t="str">
            <v>2311/QĐ-UBND ngày 13/7/2018</v>
          </cell>
          <cell r="N509">
            <v>3500</v>
          </cell>
          <cell r="P509">
            <v>2100</v>
          </cell>
          <cell r="AD509">
            <v>2100</v>
          </cell>
          <cell r="AE509">
            <v>2100</v>
          </cell>
          <cell r="AF509">
            <v>1050</v>
          </cell>
          <cell r="AG509">
            <v>50</v>
          </cell>
          <cell r="AI509">
            <v>1050</v>
          </cell>
          <cell r="AJ509">
            <v>1050</v>
          </cell>
          <cell r="AK509">
            <v>1050</v>
          </cell>
          <cell r="AL509">
            <v>2100</v>
          </cell>
          <cell r="AM509">
            <v>1050</v>
          </cell>
          <cell r="AN509" t="str">
            <v>QĐ CTĐT không bố trí từng năm, năm 2018 NS huyện (chưa biết bố trí hay không)</v>
          </cell>
          <cell r="AQ509" t="str">
            <v>Võ Ninh</v>
          </cell>
          <cell r="AR509" t="str">
            <v>NN-TL</v>
          </cell>
          <cell r="AT509" t="str">
            <v>NTM</v>
          </cell>
          <cell r="AU509" t="str">
            <v>UBND xã Võ Ninh</v>
          </cell>
        </row>
        <row r="510">
          <cell r="B510" t="str">
            <v>Sửa chữa, nâng cấp hệ thống cấp nước đập Ồ Ồ, xã Vạn Ninh</v>
          </cell>
          <cell r="G510" t="str">
            <v>Quảng Ninh</v>
          </cell>
          <cell r="H510">
            <v>2019</v>
          </cell>
          <cell r="J510">
            <v>2021</v>
          </cell>
          <cell r="M510" t="str">
            <v>3793/QĐ-UBND ngày 31/10/2018</v>
          </cell>
          <cell r="N510">
            <v>4000</v>
          </cell>
          <cell r="P510">
            <v>2400</v>
          </cell>
          <cell r="AD510">
            <v>1440</v>
          </cell>
          <cell r="AE510">
            <v>1440</v>
          </cell>
          <cell r="AF510">
            <v>720</v>
          </cell>
          <cell r="AG510">
            <v>50</v>
          </cell>
          <cell r="AI510">
            <v>720</v>
          </cell>
          <cell r="AJ510">
            <v>720</v>
          </cell>
          <cell r="AK510">
            <v>720</v>
          </cell>
          <cell r="AL510">
            <v>1440</v>
          </cell>
          <cell r="AM510">
            <v>720</v>
          </cell>
          <cell r="AN510" t="str">
            <v>Bố trí KH 2019 theo QĐ CTĐT</v>
          </cell>
          <cell r="AQ510" t="str">
            <v>Vạn Ninh</v>
          </cell>
          <cell r="AR510" t="str">
            <v>NN-TL</v>
          </cell>
          <cell r="AT510" t="str">
            <v>NTM</v>
          </cell>
          <cell r="AU510" t="str">
            <v>UBND xã Vạn Ninh</v>
          </cell>
          <cell r="AV510" t="str">
            <v>Đ/c Quang PCT</v>
          </cell>
        </row>
        <row r="511">
          <cell r="B511" t="str">
            <v>Đường nối từ ngã 3 Khe Dong đến Quốc lộ 9C thuộc xã Kim Thủy</v>
          </cell>
          <cell r="G511" t="str">
            <v>Lệ Thủy</v>
          </cell>
          <cell r="H511">
            <v>2019</v>
          </cell>
          <cell r="J511">
            <v>2021</v>
          </cell>
          <cell r="M511" t="str">
            <v>3854a/QĐ-UBND ngày 31/10/2018</v>
          </cell>
          <cell r="N511">
            <v>4000</v>
          </cell>
          <cell r="P511">
            <v>2400</v>
          </cell>
          <cell r="AD511">
            <v>1440</v>
          </cell>
          <cell r="AE511">
            <v>1440</v>
          </cell>
          <cell r="AF511">
            <v>720</v>
          </cell>
          <cell r="AG511">
            <v>50</v>
          </cell>
          <cell r="AI511">
            <v>720</v>
          </cell>
          <cell r="AJ511">
            <v>720</v>
          </cell>
          <cell r="AK511">
            <v>720</v>
          </cell>
          <cell r="AL511">
            <v>1440</v>
          </cell>
          <cell r="AM511">
            <v>720</v>
          </cell>
          <cell r="AN511" t="str">
            <v>Bố trí vượt thu 2 tỷ</v>
          </cell>
          <cell r="AO511" t="str">
            <v>Bố trí vượt thu 2 tỷ</v>
          </cell>
          <cell r="AQ511" t="str">
            <v>Kim Thủy</v>
          </cell>
          <cell r="AR511" t="str">
            <v>GT</v>
          </cell>
          <cell r="AS511" t="str">
            <v>xã 135</v>
          </cell>
          <cell r="AT511" t="str">
            <v>NTM</v>
          </cell>
          <cell r="AU511" t="str">
            <v>UBND huyện Lệ Thủy</v>
          </cell>
          <cell r="AV511" t="str">
            <v>Đ/c Chủ tịch</v>
          </cell>
        </row>
        <row r="512">
          <cell r="B512" t="str">
            <v>Nâng cấp tuyến đường từ thôn Sen Đông và tuyến đường từ thôn Xóm Phường đi thôn Thanh Sơn, xã Sen Thủy</v>
          </cell>
          <cell r="G512" t="str">
            <v>Lệ Thủy</v>
          </cell>
          <cell r="H512">
            <v>2019</v>
          </cell>
          <cell r="J512">
            <v>2021</v>
          </cell>
          <cell r="M512" t="str">
            <v>3797/QĐ-UBND ngày 31/10/2018</v>
          </cell>
          <cell r="N512">
            <v>3500</v>
          </cell>
          <cell r="P512">
            <v>2100</v>
          </cell>
          <cell r="AD512">
            <v>1260</v>
          </cell>
          <cell r="AE512">
            <v>1260</v>
          </cell>
          <cell r="AF512">
            <v>630</v>
          </cell>
          <cell r="AG512">
            <v>50</v>
          </cell>
          <cell r="AI512">
            <v>630</v>
          </cell>
          <cell r="AJ512">
            <v>630</v>
          </cell>
          <cell r="AK512">
            <v>630</v>
          </cell>
          <cell r="AL512">
            <v>1260</v>
          </cell>
          <cell r="AM512">
            <v>630</v>
          </cell>
          <cell r="AN512" t="str">
            <v>QĐ CTĐT không bố trí từng năm</v>
          </cell>
          <cell r="AQ512" t="str">
            <v>Sen Thủy</v>
          </cell>
          <cell r="AR512" t="str">
            <v>GT</v>
          </cell>
          <cell r="AT512" t="str">
            <v>NTM</v>
          </cell>
          <cell r="AU512" t="str">
            <v>UBND xã Sen Thủy</v>
          </cell>
          <cell r="AV512" t="str">
            <v>Đ/c Chủ tịch</v>
          </cell>
        </row>
        <row r="513">
          <cell r="B513" t="str">
            <v>Trụ sở làm việc trung tâm Khuyến nông-Khuyến ngư tỉnh Quảng Bình</v>
          </cell>
          <cell r="G513" t="str">
            <v>Đồng Hới</v>
          </cell>
          <cell r="H513">
            <v>2017</v>
          </cell>
          <cell r="J513">
            <v>2019</v>
          </cell>
          <cell r="M513" t="str">
            <v xml:space="preserve">3907a/QĐ-UBND ngày 31/10/2017 </v>
          </cell>
          <cell r="N513">
            <v>10000</v>
          </cell>
          <cell r="P513">
            <v>2500</v>
          </cell>
          <cell r="AD513">
            <v>2500</v>
          </cell>
          <cell r="AE513">
            <v>2500</v>
          </cell>
          <cell r="AF513">
            <v>2500</v>
          </cell>
          <cell r="AG513">
            <v>100</v>
          </cell>
          <cell r="AI513">
            <v>2500</v>
          </cell>
          <cell r="AJ513">
            <v>2500</v>
          </cell>
          <cell r="AK513">
            <v>2500</v>
          </cell>
          <cell r="AL513">
            <v>2500</v>
          </cell>
          <cell r="AM513">
            <v>0</v>
          </cell>
          <cell r="AN513" t="str">
            <v>Đã sử dụng tiền bán trụ sở để khởi công; NS tỉnh bố trí 2 năm</v>
          </cell>
          <cell r="AQ513" t="str">
            <v>Nam Lý</v>
          </cell>
          <cell r="AR513" t="str">
            <v>Khác</v>
          </cell>
          <cell r="AU513" t="str">
            <v xml:space="preserve">Trung tâm Khuyến nông-Khuyến ngư tỉnh </v>
          </cell>
          <cell r="AV513" t="str">
            <v>Phê duyệt CTĐT từ năm 2017</v>
          </cell>
        </row>
        <row r="514">
          <cell r="B514" t="str">
            <v>Khắc phục khẩn cấp Cầu Lim-Động Hương xã Phong Hóa</v>
          </cell>
          <cell r="G514" t="str">
            <v>Tuyên Hóa</v>
          </cell>
          <cell r="H514">
            <v>2019</v>
          </cell>
          <cell r="J514">
            <v>2021</v>
          </cell>
          <cell r="M514" t="str">
            <v xml:space="preserve">3859/QĐ-UBND ngày 31/10/2018 </v>
          </cell>
          <cell r="N514">
            <v>2000</v>
          </cell>
          <cell r="P514">
            <v>2000</v>
          </cell>
          <cell r="AD514">
            <v>2000</v>
          </cell>
          <cell r="AE514">
            <v>2000</v>
          </cell>
          <cell r="AF514">
            <v>1000</v>
          </cell>
          <cell r="AG514">
            <v>50</v>
          </cell>
          <cell r="AI514">
            <v>1000</v>
          </cell>
          <cell r="AJ514">
            <v>1000</v>
          </cell>
          <cell r="AK514">
            <v>1000</v>
          </cell>
          <cell r="AL514">
            <v>2000</v>
          </cell>
          <cell r="AM514">
            <v>1000</v>
          </cell>
          <cell r="AN514" t="str">
            <v>UBND huyện Tuyên Hóa đã có CV số 600 giao xã Phong Hóa làm Chủ đầu tư; thời gian thực hiện 2 năm</v>
          </cell>
          <cell r="AQ514" t="str">
            <v>Phong Hóa</v>
          </cell>
          <cell r="AR514" t="str">
            <v>GT</v>
          </cell>
          <cell r="AT514" t="str">
            <v>NTM</v>
          </cell>
          <cell r="AU514" t="str">
            <v>UBND xã Phong Hóa</v>
          </cell>
          <cell r="AV514" t="str">
            <v>Đ/c Giám đốc</v>
          </cell>
        </row>
        <row r="515">
          <cell r="B515" t="str">
            <v>Kè chống sạt lở bờ suối Khe Trẩy, đoạn qua Trạm Y tế xã Hoá Tiến</v>
          </cell>
          <cell r="G515" t="str">
            <v>Minh Hóa</v>
          </cell>
          <cell r="H515">
            <v>2019</v>
          </cell>
          <cell r="J515">
            <v>2021</v>
          </cell>
          <cell r="M515" t="str">
            <v xml:space="preserve">3836/QĐ-UBND ngày 31/10/2018 </v>
          </cell>
          <cell r="N515">
            <v>1500</v>
          </cell>
          <cell r="P515">
            <v>900</v>
          </cell>
          <cell r="AD515">
            <v>900</v>
          </cell>
          <cell r="AE515">
            <v>900</v>
          </cell>
          <cell r="AF515">
            <v>450</v>
          </cell>
          <cell r="AG515">
            <v>50</v>
          </cell>
          <cell r="AI515">
            <v>450</v>
          </cell>
          <cell r="AJ515">
            <v>450</v>
          </cell>
          <cell r="AK515">
            <v>450</v>
          </cell>
          <cell r="AL515">
            <v>900</v>
          </cell>
          <cell r="AM515">
            <v>450</v>
          </cell>
          <cell r="AN515" t="str">
            <v>Đã bố trí vốn vượt thu 1,3 tỷ</v>
          </cell>
          <cell r="AO515" t="str">
            <v>Đã bố trí vốn vượt thu 1,3 tỷ</v>
          </cell>
          <cell r="AQ515" t="str">
            <v>Hóa Tiến</v>
          </cell>
          <cell r="AR515" t="str">
            <v>NN-TL</v>
          </cell>
          <cell r="AS515" t="str">
            <v>xã 135</v>
          </cell>
          <cell r="AT515" t="str">
            <v>NTM</v>
          </cell>
          <cell r="AU515" t="str">
            <v>UBND huyện Minh Hóa</v>
          </cell>
          <cell r="AV515" t="str">
            <v>Đ/c Chủ tịch</v>
          </cell>
        </row>
        <row r="516">
          <cell r="B516" t="str">
            <v>Nhà văn hóa cộng đồng xã Tân Trạch (hỗ trợ)</v>
          </cell>
          <cell r="G516" t="str">
            <v>Bố Trạch</v>
          </cell>
          <cell r="H516">
            <v>2019</v>
          </cell>
          <cell r="J516">
            <v>2020</v>
          </cell>
          <cell r="M516" t="str">
            <v xml:space="preserve">3857a/QĐ-UBND ngày 31/10/2018 </v>
          </cell>
          <cell r="N516">
            <v>3500</v>
          </cell>
          <cell r="P516">
            <v>2100</v>
          </cell>
          <cell r="AD516">
            <v>2100</v>
          </cell>
          <cell r="AE516">
            <v>2100</v>
          </cell>
          <cell r="AF516">
            <v>1050</v>
          </cell>
          <cell r="AG516">
            <v>50</v>
          </cell>
          <cell r="AI516">
            <v>1050</v>
          </cell>
          <cell r="AJ516">
            <v>1050</v>
          </cell>
          <cell r="AK516">
            <v>1050</v>
          </cell>
          <cell r="AL516">
            <v>2100</v>
          </cell>
          <cell r="AM516">
            <v>1050</v>
          </cell>
          <cell r="AQ516" t="str">
            <v>Tân Trạch</v>
          </cell>
          <cell r="AR516" t="str">
            <v>Khác</v>
          </cell>
          <cell r="AS516" t="str">
            <v>xã 135</v>
          </cell>
          <cell r="AT516" t="str">
            <v>NTM</v>
          </cell>
          <cell r="AU516" t="str">
            <v>UBND xã Tân Trạch</v>
          </cell>
          <cell r="AV516" t="str">
            <v>Đ/c Chủ tịch</v>
          </cell>
        </row>
        <row r="517">
          <cell r="B517" t="str">
            <v>Nâng cấp, sửa chữa Sân vận động thành phố Đồng Hới tại phường Đồng Sơn</v>
          </cell>
          <cell r="G517" t="str">
            <v>Đồng Hới</v>
          </cell>
          <cell r="H517">
            <v>2019</v>
          </cell>
          <cell r="J517">
            <v>2021</v>
          </cell>
          <cell r="M517" t="str">
            <v xml:space="preserve">3767/QĐ-UBND ngày 31/10/2018 </v>
          </cell>
          <cell r="N517">
            <v>14800</v>
          </cell>
          <cell r="P517">
            <v>14800</v>
          </cell>
          <cell r="AD517">
            <v>8880</v>
          </cell>
          <cell r="AE517">
            <v>8880</v>
          </cell>
          <cell r="AF517">
            <v>4440</v>
          </cell>
          <cell r="AG517">
            <v>50</v>
          </cell>
          <cell r="AI517">
            <v>4440</v>
          </cell>
          <cell r="AJ517">
            <v>4440</v>
          </cell>
          <cell r="AK517">
            <v>4440</v>
          </cell>
          <cell r="AL517">
            <v>8880</v>
          </cell>
          <cell r="AM517">
            <v>4440</v>
          </cell>
          <cell r="AN517" t="str">
            <v>P. VX đề xuất bố trí 3 tỷ</v>
          </cell>
          <cell r="AQ517" t="str">
            <v>Đồng Sơn</v>
          </cell>
          <cell r="AR517" t="str">
            <v>Khác</v>
          </cell>
          <cell r="AU517" t="str">
            <v>BQL dự án đầu tư xây dựng công trình dân dụng và công nghiệp tỉnh</v>
          </cell>
          <cell r="AV517" t="str">
            <v>Đ/c Quang PCT</v>
          </cell>
        </row>
        <row r="518">
          <cell r="B518" t="str">
            <v>Hạ tầng nghĩa trang xã Bảo Ninh (GĐ2)</v>
          </cell>
          <cell r="G518" t="str">
            <v>Đồng Hới</v>
          </cell>
          <cell r="H518">
            <v>2019</v>
          </cell>
          <cell r="J518">
            <v>2021</v>
          </cell>
          <cell r="M518" t="str">
            <v xml:space="preserve">3856a/QĐ-UBND ngày 31/10/2018 </v>
          </cell>
          <cell r="N518">
            <v>21500</v>
          </cell>
          <cell r="P518">
            <v>10000</v>
          </cell>
          <cell r="AD518">
            <v>6000</v>
          </cell>
          <cell r="AE518">
            <v>6000</v>
          </cell>
          <cell r="AF518">
            <v>3000</v>
          </cell>
          <cell r="AG518">
            <v>50</v>
          </cell>
          <cell r="AI518">
            <v>3000</v>
          </cell>
          <cell r="AJ518">
            <v>3000</v>
          </cell>
          <cell r="AK518">
            <v>3000</v>
          </cell>
          <cell r="AL518">
            <v>6000</v>
          </cell>
          <cell r="AM518">
            <v>3000</v>
          </cell>
          <cell r="AN518" t="str">
            <v>P. VX đề xuất bố trí 3,5 tỷ</v>
          </cell>
          <cell r="AQ518" t="str">
            <v>Bảo Ninh</v>
          </cell>
          <cell r="AR518" t="str">
            <v>Khác</v>
          </cell>
          <cell r="AT518" t="str">
            <v>NTM</v>
          </cell>
          <cell r="AU518" t="str">
            <v>UBND xã Bảo Ninh</v>
          </cell>
          <cell r="AV518" t="str">
            <v>Đ/c Chủ tịch</v>
          </cell>
        </row>
        <row r="519">
          <cell r="B519" t="str">
            <v>Sửa chữa, cải tạo Trụ sở Báo Quảng Bình</v>
          </cell>
          <cell r="G519" t="str">
            <v>Đồng Hới</v>
          </cell>
          <cell r="H519">
            <v>2019</v>
          </cell>
          <cell r="J519">
            <v>2021</v>
          </cell>
          <cell r="M519" t="str">
            <v xml:space="preserve">3890a/QĐ-UBND ngày 31/10/2018 </v>
          </cell>
          <cell r="N519">
            <v>3957</v>
          </cell>
          <cell r="P519">
            <v>3957</v>
          </cell>
          <cell r="AD519">
            <v>2374.1999999999998</v>
          </cell>
          <cell r="AE519">
            <v>2374.1999999999998</v>
          </cell>
          <cell r="AF519">
            <v>1187.0999999999999</v>
          </cell>
          <cell r="AG519">
            <v>50</v>
          </cell>
          <cell r="AI519">
            <v>1187.0999999999999</v>
          </cell>
          <cell r="AJ519">
            <v>1187.0999999999999</v>
          </cell>
          <cell r="AK519">
            <v>1187.0999999999999</v>
          </cell>
          <cell r="AL519">
            <v>2374.1999999999998</v>
          </cell>
          <cell r="AM519">
            <v>1187.0999999999999</v>
          </cell>
          <cell r="AQ519" t="str">
            <v>Nam Lý</v>
          </cell>
          <cell r="AR519" t="str">
            <v>Khác</v>
          </cell>
          <cell r="AU519" t="str">
            <v>Báo Quảng Bình</v>
          </cell>
          <cell r="AV519" t="str">
            <v>Đ/c Chủ tịch</v>
          </cell>
        </row>
        <row r="520">
          <cell r="B520" t="str">
            <v>Cải tạo, sửa chữa Trụ sở Hội Văn học Nghệ thuật tỉnh</v>
          </cell>
          <cell r="G520" t="str">
            <v>Đồng Hới</v>
          </cell>
          <cell r="H520">
            <v>2019</v>
          </cell>
          <cell r="J520">
            <v>2021</v>
          </cell>
          <cell r="M520" t="str">
            <v>3832/QĐ-UBND ngày 31/10/2018</v>
          </cell>
          <cell r="N520">
            <v>1700</v>
          </cell>
          <cell r="P520">
            <v>1700</v>
          </cell>
          <cell r="AD520">
            <v>1700</v>
          </cell>
          <cell r="AE520">
            <v>1700</v>
          </cell>
          <cell r="AF520">
            <v>850</v>
          </cell>
          <cell r="AG520">
            <v>50</v>
          </cell>
          <cell r="AI520">
            <v>850</v>
          </cell>
          <cell r="AJ520">
            <v>850</v>
          </cell>
          <cell r="AK520">
            <v>850</v>
          </cell>
          <cell r="AL520">
            <v>1700</v>
          </cell>
          <cell r="AM520">
            <v>850</v>
          </cell>
          <cell r="AN520" t="str">
            <v>P. VX đề xuất bố trí 850 triệu</v>
          </cell>
          <cell r="AQ520" t="str">
            <v>Đồng Phú</v>
          </cell>
          <cell r="AR520" t="str">
            <v>Khác</v>
          </cell>
          <cell r="AU520" t="str">
            <v>Hội Văn học nghệ thuật tỉnh</v>
          </cell>
          <cell r="AV520" t="str">
            <v>Đ/c Chủ tịch</v>
          </cell>
        </row>
        <row r="521">
          <cell r="B521" t="str">
            <v>Nhà văn hóa xã kết hợp hội trường và các phòng chức năng xã Đức Hóa</v>
          </cell>
          <cell r="G521" t="str">
            <v>Tuyên Hóa</v>
          </cell>
          <cell r="H521">
            <v>2019</v>
          </cell>
          <cell r="J521">
            <v>2021</v>
          </cell>
          <cell r="M521" t="str">
            <v>3823/QĐ-UBND ngày 31/10/2018</v>
          </cell>
          <cell r="N521">
            <v>5000</v>
          </cell>
          <cell r="P521">
            <v>3000</v>
          </cell>
          <cell r="AD521">
            <v>1800</v>
          </cell>
          <cell r="AE521">
            <v>1800</v>
          </cell>
          <cell r="AF521">
            <v>900</v>
          </cell>
          <cell r="AG521">
            <v>50</v>
          </cell>
          <cell r="AI521">
            <v>900</v>
          </cell>
          <cell r="AJ521">
            <v>900</v>
          </cell>
          <cell r="AK521">
            <v>900</v>
          </cell>
          <cell r="AL521">
            <v>1800</v>
          </cell>
          <cell r="AM521">
            <v>900</v>
          </cell>
          <cell r="AQ521" t="str">
            <v>Đức Hóa</v>
          </cell>
          <cell r="AR521" t="str">
            <v>Khác</v>
          </cell>
          <cell r="AS521" t="str">
            <v>xã 135</v>
          </cell>
          <cell r="AT521" t="str">
            <v>NTM</v>
          </cell>
          <cell r="AU521" t="str">
            <v>UBND xã Đức Hóa</v>
          </cell>
        </row>
        <row r="522">
          <cell r="B522" t="str">
            <v>Các dự án khởi công mới 2019 dùng nguồn vốn huyện, xã (NS tỉnh bố trí từ năm 2020)</v>
          </cell>
          <cell r="N522">
            <v>397944</v>
          </cell>
          <cell r="O522">
            <v>0</v>
          </cell>
          <cell r="P522">
            <v>240204</v>
          </cell>
          <cell r="Q522">
            <v>0</v>
          </cell>
          <cell r="R522">
            <v>0</v>
          </cell>
          <cell r="S522">
            <v>0</v>
          </cell>
          <cell r="T522">
            <v>114642</v>
          </cell>
          <cell r="U522">
            <v>0</v>
          </cell>
          <cell r="V522">
            <v>0</v>
          </cell>
          <cell r="W522">
            <v>0</v>
          </cell>
          <cell r="X522">
            <v>0</v>
          </cell>
          <cell r="Y522">
            <v>0</v>
          </cell>
          <cell r="Z522">
            <v>0</v>
          </cell>
          <cell r="AA522">
            <v>0</v>
          </cell>
          <cell r="AB522">
            <v>0</v>
          </cell>
          <cell r="AC522">
            <v>0</v>
          </cell>
          <cell r="AD522">
            <v>114642</v>
          </cell>
          <cell r="AE522">
            <v>114642</v>
          </cell>
        </row>
        <row r="523">
          <cell r="B523" t="str">
            <v>Các dự án trong KH trung hạn chưa cân đối nguồn</v>
          </cell>
          <cell r="N523">
            <v>40750</v>
          </cell>
          <cell r="P523">
            <v>24450</v>
          </cell>
          <cell r="AA523">
            <v>0</v>
          </cell>
          <cell r="AC523">
            <v>0</v>
          </cell>
          <cell r="AD523">
            <v>11325</v>
          </cell>
          <cell r="AE523">
            <v>11325</v>
          </cell>
          <cell r="AF523">
            <v>0</v>
          </cell>
        </row>
        <row r="524">
          <cell r="B524" t="str">
            <v>Nâng cấp tuyến đường ngập lụt nối thôn 2 và thôn 3, xã Trung Trạch</v>
          </cell>
          <cell r="G524" t="str">
            <v>Bố Trạch</v>
          </cell>
          <cell r="H524">
            <v>2019</v>
          </cell>
          <cell r="J524">
            <v>2021</v>
          </cell>
          <cell r="M524" t="str">
            <v>3208/QĐ-UBND ngày 26/9/2018</v>
          </cell>
          <cell r="N524">
            <v>5000</v>
          </cell>
          <cell r="P524">
            <v>3000</v>
          </cell>
          <cell r="T524">
            <v>1500</v>
          </cell>
          <cell r="AD524">
            <v>1500</v>
          </cell>
          <cell r="AE524">
            <v>1500</v>
          </cell>
          <cell r="AL524">
            <v>1500</v>
          </cell>
          <cell r="AM524">
            <v>1500</v>
          </cell>
          <cell r="AN524" t="str">
            <v>Theo QĐ CTĐT, NS tỉnh bố trí từ năm 2020</v>
          </cell>
          <cell r="AQ524" t="str">
            <v>Trung Trạch</v>
          </cell>
          <cell r="AR524" t="str">
            <v>GT</v>
          </cell>
          <cell r="AT524" t="str">
            <v>NTM</v>
          </cell>
          <cell r="AU524" t="str">
            <v>UBND huyện Bố Trạch</v>
          </cell>
          <cell r="AV524" t="str">
            <v>Phê duyệt CTĐT từ năm 2017</v>
          </cell>
        </row>
        <row r="525">
          <cell r="B525" t="str">
            <v>Cầu Quy Hậu, xã Liên Thủy, huyện Lệ Thủy</v>
          </cell>
          <cell r="G525" t="str">
            <v>Lệ Thủy</v>
          </cell>
          <cell r="H525">
            <v>2019</v>
          </cell>
          <cell r="J525">
            <v>2021</v>
          </cell>
          <cell r="M525" t="str">
            <v>3723/QĐ-UBND ngày 30/10/2018</v>
          </cell>
          <cell r="N525">
            <v>13000</v>
          </cell>
          <cell r="P525">
            <v>7800</v>
          </cell>
          <cell r="T525">
            <v>3900</v>
          </cell>
          <cell r="AD525">
            <v>3900</v>
          </cell>
          <cell r="AE525">
            <v>3900</v>
          </cell>
          <cell r="AL525">
            <v>3900</v>
          </cell>
          <cell r="AM525">
            <v>3900</v>
          </cell>
          <cell r="AN525" t="str">
            <v>Theo QĐ CTĐT, NS tỉnh bố trí từ năm 2020</v>
          </cell>
          <cell r="AQ525" t="str">
            <v>Liên Thủy</v>
          </cell>
          <cell r="AR525" t="str">
            <v>GT</v>
          </cell>
          <cell r="AT525" t="str">
            <v>NTM</v>
          </cell>
          <cell r="AU525" t="str">
            <v>UBND huyện Lệ Thủy</v>
          </cell>
          <cell r="AV525" t="str">
            <v>Phê duyệt CTĐT từ năm 2017</v>
          </cell>
        </row>
        <row r="526">
          <cell r="B526" t="str">
            <v>Kè chống sạt lở bờ hữu sông Long Đại đoạn qua thôn Đồng Tư, xã Hiền Ninh, huyện Quảng Ninh</v>
          </cell>
          <cell r="G526" t="str">
            <v>Quảng Ninh</v>
          </cell>
          <cell r="H526">
            <v>2019</v>
          </cell>
          <cell r="J526">
            <v>2021</v>
          </cell>
          <cell r="M526" t="str">
            <v>3143/QĐ-UBND ngày 20/9/2018</v>
          </cell>
          <cell r="N526">
            <v>7000</v>
          </cell>
          <cell r="P526">
            <v>4200</v>
          </cell>
          <cell r="T526">
            <v>2100</v>
          </cell>
          <cell r="AD526">
            <v>2100</v>
          </cell>
          <cell r="AE526">
            <v>2100</v>
          </cell>
          <cell r="AL526">
            <v>2100</v>
          </cell>
          <cell r="AM526">
            <v>2100</v>
          </cell>
          <cell r="AN526" t="str">
            <v>Theo QĐ CTĐT, NS tỉnh bố trí từ năm 2020</v>
          </cell>
          <cell r="AQ526" t="str">
            <v>Hiền Ninh</v>
          </cell>
          <cell r="AR526" t="str">
            <v>NN-TL</v>
          </cell>
          <cell r="AS526" t="str">
            <v>bãi ngang</v>
          </cell>
          <cell r="AT526" t="str">
            <v>NTM</v>
          </cell>
          <cell r="AU526" t="str">
            <v>UBND huyện Quảng Ninh</v>
          </cell>
          <cell r="AV526" t="str">
            <v>Phê duyệt CTĐT từ năm 2017</v>
          </cell>
        </row>
        <row r="527">
          <cell r="B527" t="str">
            <v>Đường liên xã Võ Tân - Đại Hữu, huyện Quảng Ninh</v>
          </cell>
          <cell r="G527" t="str">
            <v>Quảng Ninh</v>
          </cell>
          <cell r="H527">
            <v>2019</v>
          </cell>
          <cell r="J527">
            <v>2021</v>
          </cell>
          <cell r="M527" t="str">
            <v>2756/QĐ-UBND ngày 21/8/2018</v>
          </cell>
          <cell r="N527">
            <v>4500</v>
          </cell>
          <cell r="P527">
            <v>2700</v>
          </cell>
          <cell r="T527">
            <v>1350</v>
          </cell>
          <cell r="AD527">
            <v>1350</v>
          </cell>
          <cell r="AE527">
            <v>1350</v>
          </cell>
          <cell r="AL527">
            <v>1350</v>
          </cell>
          <cell r="AM527">
            <v>1350</v>
          </cell>
          <cell r="AN527" t="str">
            <v>Theo QĐ CTĐT, NS tỉnh bố trí từ năm 2020</v>
          </cell>
          <cell r="AQ527" t="str">
            <v>Xuân Ninh</v>
          </cell>
          <cell r="AR527" t="str">
            <v>GT</v>
          </cell>
          <cell r="AT527" t="str">
            <v>NTM</v>
          </cell>
          <cell r="AU527" t="str">
            <v>UBND huyện Quảng Ninh</v>
          </cell>
          <cell r="AV527" t="str">
            <v>Phê duyệt CTĐT từ năm 2017</v>
          </cell>
        </row>
        <row r="528">
          <cell r="B528" t="str">
            <v>Đường giao thông nông thôn xã Vạn Trạch</v>
          </cell>
          <cell r="G528" t="str">
            <v>Bố Trạch</v>
          </cell>
          <cell r="H528">
            <v>2019</v>
          </cell>
          <cell r="J528">
            <v>2021</v>
          </cell>
          <cell r="M528" t="str">
            <v>3863/QĐ-UBND ngày 31/10/2018</v>
          </cell>
          <cell r="N528">
            <v>4250</v>
          </cell>
          <cell r="P528">
            <v>2550</v>
          </cell>
          <cell r="T528">
            <v>1275</v>
          </cell>
          <cell r="AD528">
            <v>1275</v>
          </cell>
          <cell r="AE528">
            <v>1275</v>
          </cell>
          <cell r="AL528">
            <v>1275</v>
          </cell>
          <cell r="AM528">
            <v>1275</v>
          </cell>
          <cell r="AN528" t="str">
            <v>NS tỉnh bố trí từ 2020 theo CTĐT</v>
          </cell>
          <cell r="AQ528" t="str">
            <v>Vạn Trạch</v>
          </cell>
          <cell r="AR528" t="str">
            <v>GT</v>
          </cell>
          <cell r="AT528" t="str">
            <v>NTM</v>
          </cell>
          <cell r="AU528" t="str">
            <v>UBND huyện Bố Trạch</v>
          </cell>
          <cell r="AV528" t="str">
            <v>Ý kiến Đ/cQuang-PCT. Có trongKH trung hạn</v>
          </cell>
        </row>
        <row r="529">
          <cell r="B529" t="str">
            <v>Kênh tưới nước Hồ Vân Tiền, xã Quảng Lưu</v>
          </cell>
          <cell r="G529" t="str">
            <v>Quảng Trạch</v>
          </cell>
          <cell r="H529">
            <v>2019</v>
          </cell>
          <cell r="J529">
            <v>2021</v>
          </cell>
          <cell r="N529">
            <v>3000</v>
          </cell>
          <cell r="P529">
            <v>1800</v>
          </cell>
          <cell r="AD529">
            <v>0</v>
          </cell>
          <cell r="AE529">
            <v>0</v>
          </cell>
          <cell r="AN529" t="str">
            <v>sẽ phê duyệt CTĐT và triển khai trong năm 2020</v>
          </cell>
          <cell r="AQ529" t="str">
            <v>Quảng Lưu</v>
          </cell>
          <cell r="AR529" t="str">
            <v>NN-TL</v>
          </cell>
          <cell r="AT529" t="str">
            <v>NTM</v>
          </cell>
          <cell r="AU529" t="str">
            <v>UBND xã Quảng Lưu</v>
          </cell>
          <cell r="AV529" t="str">
            <v>Ý kiến Đ/cQuang-PCT. Có trongKH trung hạn</v>
          </cell>
        </row>
        <row r="530">
          <cell r="B530" t="str">
            <v>Tuyến đường trên đê Mỹ Cương, xã Đức Ninh</v>
          </cell>
          <cell r="G530" t="str">
            <v>Đồng Hới</v>
          </cell>
          <cell r="H530">
            <v>2019</v>
          </cell>
          <cell r="J530">
            <v>2021</v>
          </cell>
          <cell r="M530" t="str">
            <v>3867/QĐ-UBND ngày 31/10/2018</v>
          </cell>
          <cell r="N530">
            <v>4000</v>
          </cell>
          <cell r="P530">
            <v>2400</v>
          </cell>
          <cell r="T530">
            <v>1200</v>
          </cell>
          <cell r="AD530">
            <v>1200</v>
          </cell>
          <cell r="AE530">
            <v>1200</v>
          </cell>
          <cell r="AL530">
            <v>1200</v>
          </cell>
          <cell r="AM530">
            <v>1200</v>
          </cell>
          <cell r="AN530" t="str">
            <v xml:space="preserve">Đang trình CTĐT, CĐT đề xuất NS tỉnh 2020 </v>
          </cell>
          <cell r="AQ530" t="str">
            <v>Đức Ninh</v>
          </cell>
          <cell r="AR530" t="str">
            <v>GT</v>
          </cell>
          <cell r="AT530" t="str">
            <v>NTM</v>
          </cell>
          <cell r="AU530" t="str">
            <v>UBND xã Đức Ninh</v>
          </cell>
          <cell r="AV530" t="str">
            <v>Lãnh đạo Sở. Có trongKH trung hạn</v>
          </cell>
        </row>
        <row r="531">
          <cell r="B531" t="str">
            <v xml:space="preserve">Các dự án bổ sung KH trung hạn </v>
          </cell>
          <cell r="N531">
            <v>357194</v>
          </cell>
          <cell r="O531">
            <v>0</v>
          </cell>
          <cell r="P531">
            <v>215754</v>
          </cell>
          <cell r="Q531">
            <v>0</v>
          </cell>
          <cell r="R531">
            <v>0</v>
          </cell>
          <cell r="S531">
            <v>0</v>
          </cell>
          <cell r="T531">
            <v>103317</v>
          </cell>
          <cell r="U531">
            <v>0</v>
          </cell>
          <cell r="V531">
            <v>0</v>
          </cell>
          <cell r="W531">
            <v>0</v>
          </cell>
          <cell r="X531">
            <v>0</v>
          </cell>
          <cell r="Y531">
            <v>0</v>
          </cell>
          <cell r="Z531">
            <v>0</v>
          </cell>
          <cell r="AA531">
            <v>0</v>
          </cell>
          <cell r="AB531">
            <v>0</v>
          </cell>
          <cell r="AC531">
            <v>0</v>
          </cell>
          <cell r="AD531">
            <v>103317</v>
          </cell>
          <cell r="AE531">
            <v>103317</v>
          </cell>
          <cell r="AF531">
            <v>0</v>
          </cell>
        </row>
        <row r="532">
          <cell r="B532" t="str">
            <v xml:space="preserve">Sửa chữa, nâng cấp đường từ thôn Bắc Hòa, xã Ngư Thủy Bắc đi xã Ngư Thủy Trung </v>
          </cell>
          <cell r="G532" t="str">
            <v>Lệ Thủy</v>
          </cell>
          <cell r="H532">
            <v>2019</v>
          </cell>
          <cell r="J532">
            <v>2021</v>
          </cell>
          <cell r="M532" t="str">
            <v>2282/QĐ-UBND ngày 11/7/2018</v>
          </cell>
          <cell r="N532">
            <v>10000</v>
          </cell>
          <cell r="P532">
            <v>6000</v>
          </cell>
          <cell r="T532">
            <v>3000</v>
          </cell>
          <cell r="AD532">
            <v>3000</v>
          </cell>
          <cell r="AE532">
            <v>3000</v>
          </cell>
          <cell r="AL532">
            <v>3000</v>
          </cell>
          <cell r="AM532">
            <v>3000</v>
          </cell>
          <cell r="AN532" t="str">
            <v>Theo QĐ CTĐT, NS tỉnh bố trí từ năm 2020</v>
          </cell>
          <cell r="AQ532" t="str">
            <v>Ngư Thủy Bắc</v>
          </cell>
          <cell r="AR532" t="str">
            <v>GT</v>
          </cell>
          <cell r="AT532" t="str">
            <v>NTM</v>
          </cell>
          <cell r="AU532" t="str">
            <v>UBND huyện Lệ Thủy</v>
          </cell>
          <cell r="AV532" t="str">
            <v>Phê duyệt CTĐT từ năm 2017</v>
          </cell>
        </row>
        <row r="533">
          <cell r="B533" t="str">
            <v>Tuyến đường cứu hộ Sen Thủy đi xã Ngư Thủy Nam</v>
          </cell>
          <cell r="G533" t="str">
            <v>Lệ Thủy</v>
          </cell>
          <cell r="H533">
            <v>2019</v>
          </cell>
          <cell r="J533">
            <v>2021</v>
          </cell>
          <cell r="M533" t="str">
            <v>3132/QĐ-UBND ngày 19/9/2018</v>
          </cell>
          <cell r="N533">
            <v>14940</v>
          </cell>
          <cell r="P533">
            <v>6642</v>
          </cell>
          <cell r="T533">
            <v>3321</v>
          </cell>
          <cell r="AD533">
            <v>3321</v>
          </cell>
          <cell r="AE533">
            <v>3321</v>
          </cell>
          <cell r="AL533">
            <v>3321</v>
          </cell>
          <cell r="AM533">
            <v>3321</v>
          </cell>
          <cell r="AN533" t="str">
            <v>Theo QĐ CTĐT, NS tỉnh bố trí từ năm 2020</v>
          </cell>
          <cell r="AQ533" t="str">
            <v>Sen Thủy</v>
          </cell>
          <cell r="AR533" t="str">
            <v>GT</v>
          </cell>
          <cell r="AT533" t="str">
            <v>NTM</v>
          </cell>
          <cell r="AU533" t="str">
            <v>UBND huyện Lệ Thủy</v>
          </cell>
          <cell r="AV533" t="str">
            <v>Phê duyệt CTĐT từ năm 2017</v>
          </cell>
        </row>
        <row r="534">
          <cell r="B534" t="str">
            <v>Kè chống sạt lở bờ tả sông Lý Hòa, đoạn qua thôn Nam Sơn, xã Phú Trạch, huyện Bố Trạch</v>
          </cell>
          <cell r="G534" t="str">
            <v>Bố Trạch</v>
          </cell>
          <cell r="H534">
            <v>2019</v>
          </cell>
          <cell r="J534">
            <v>2021</v>
          </cell>
          <cell r="M534" t="str">
            <v>3707/QĐ-UBND ngày 30/10/2018</v>
          </cell>
          <cell r="N534">
            <v>8000</v>
          </cell>
          <cell r="P534">
            <v>4800</v>
          </cell>
          <cell r="T534">
            <v>2400</v>
          </cell>
          <cell r="AD534">
            <v>2400</v>
          </cell>
          <cell r="AE534">
            <v>2400</v>
          </cell>
          <cell r="AL534">
            <v>2400</v>
          </cell>
          <cell r="AM534">
            <v>2400</v>
          </cell>
          <cell r="AN534" t="str">
            <v>Theo QĐ CTĐT, NS tỉnh bố trí từ năm 2020</v>
          </cell>
          <cell r="AQ534" t="str">
            <v>Phú Trạch</v>
          </cell>
          <cell r="AR534" t="str">
            <v>NN-TL</v>
          </cell>
          <cell r="AT534" t="str">
            <v>NTM</v>
          </cell>
          <cell r="AU534" t="str">
            <v>UBND huyện Bố Trạch</v>
          </cell>
          <cell r="AV534" t="str">
            <v>Phê duyệt CTĐT từ năm 2017</v>
          </cell>
        </row>
        <row r="535">
          <cell r="B535" t="str">
            <v>Đường giao thông nông thôn khu vực Phúc Đồng, Phúc Khê, Thanh Sơn, Chày Lập xã Phúc Trạch</v>
          </cell>
          <cell r="G535" t="str">
            <v>Bố Trạch</v>
          </cell>
          <cell r="H535">
            <v>2019</v>
          </cell>
          <cell r="J535">
            <v>2021</v>
          </cell>
          <cell r="M535" t="str">
            <v>3774/QĐ-UBND ngày 31/10/2018</v>
          </cell>
          <cell r="N535">
            <v>9500</v>
          </cell>
          <cell r="P535">
            <v>5700</v>
          </cell>
          <cell r="T535">
            <v>2850</v>
          </cell>
          <cell r="AD535">
            <v>2850</v>
          </cell>
          <cell r="AE535">
            <v>2850</v>
          </cell>
          <cell r="AL535">
            <v>2850</v>
          </cell>
          <cell r="AM535">
            <v>2850</v>
          </cell>
          <cell r="AN535" t="str">
            <v>Theo QĐ CTĐT, NS tỉnh bố trí từ năm 2020</v>
          </cell>
          <cell r="AQ535" t="str">
            <v>Phúc Trạch</v>
          </cell>
          <cell r="AR535" t="str">
            <v>GT</v>
          </cell>
          <cell r="AS535" t="str">
            <v>xã 135</v>
          </cell>
          <cell r="AT535" t="str">
            <v>NTM</v>
          </cell>
          <cell r="AU535" t="str">
            <v>UBND xã Phúc Trạch</v>
          </cell>
          <cell r="AV535" t="str">
            <v>Đ/c Chủ tịch</v>
          </cell>
        </row>
        <row r="536">
          <cell r="B536" t="str">
            <v>Tuyến đường vượt lũ Ba Cồn đi thôn 5, xã Thạch Hóa</v>
          </cell>
          <cell r="G536" t="str">
            <v>Tuyên Hóa</v>
          </cell>
          <cell r="H536">
            <v>2019</v>
          </cell>
          <cell r="J536">
            <v>2021</v>
          </cell>
          <cell r="M536" t="str">
            <v>3885a/QĐ-UBND ngày 31/10/2018</v>
          </cell>
          <cell r="N536">
            <v>7000</v>
          </cell>
          <cell r="P536">
            <v>4200</v>
          </cell>
          <cell r="T536">
            <v>2100</v>
          </cell>
          <cell r="AD536">
            <v>2100</v>
          </cell>
          <cell r="AE536">
            <v>2100</v>
          </cell>
          <cell r="AL536">
            <v>2100</v>
          </cell>
          <cell r="AM536">
            <v>2100</v>
          </cell>
          <cell r="AN536" t="str">
            <v>QĐ CTĐT không bố trí từng năm (bố trí 20-21)</v>
          </cell>
          <cell r="AQ536" t="str">
            <v>Thạch Hóa</v>
          </cell>
          <cell r="AR536" t="str">
            <v>GT</v>
          </cell>
          <cell r="AS536" t="str">
            <v>xã 135</v>
          </cell>
          <cell r="AT536" t="str">
            <v>NTM</v>
          </cell>
          <cell r="AU536" t="str">
            <v>UBND xã Thạch Hóa</v>
          </cell>
          <cell r="AV536" t="str">
            <v>Đ/c Quang PCT</v>
          </cell>
        </row>
        <row r="537">
          <cell r="B537" t="str">
            <v>Đường nội thôn xã Tiến Hóa, huyện Tuyên Hóa</v>
          </cell>
          <cell r="G537" t="str">
            <v>Tuyên Hóa</v>
          </cell>
          <cell r="H537">
            <v>2019</v>
          </cell>
          <cell r="J537">
            <v>2021</v>
          </cell>
          <cell r="M537" t="str">
            <v>3729/QĐ-UBND ngày 30/10/2018</v>
          </cell>
          <cell r="N537">
            <v>5000</v>
          </cell>
          <cell r="P537">
            <v>3000</v>
          </cell>
          <cell r="T537">
            <v>1500</v>
          </cell>
          <cell r="AD537">
            <v>1500</v>
          </cell>
          <cell r="AE537">
            <v>1500</v>
          </cell>
          <cell r="AL537">
            <v>1500</v>
          </cell>
          <cell r="AM537">
            <v>1500</v>
          </cell>
          <cell r="AN537" t="str">
            <v>2020: 1,0 tỷ; 2021: 2,0 tỷ</v>
          </cell>
          <cell r="AQ537" t="str">
            <v>Tiến Hóa</v>
          </cell>
          <cell r="AR537" t="str">
            <v>GT</v>
          </cell>
          <cell r="AT537" t="str">
            <v>NTM</v>
          </cell>
          <cell r="AU537" t="str">
            <v>UBND xã Tiến Hóa</v>
          </cell>
          <cell r="AV537" t="str">
            <v>Đ/c Quang PCT</v>
          </cell>
        </row>
        <row r="538">
          <cell r="B538" t="str">
            <v>Đường giao thông liên thôn xã Nam Hóa, huyện Tuyên Hóa</v>
          </cell>
          <cell r="G538" t="str">
            <v>Tuyên Hóa</v>
          </cell>
          <cell r="H538">
            <v>2019</v>
          </cell>
          <cell r="J538">
            <v>2021</v>
          </cell>
          <cell r="M538" t="str">
            <v>3826/QĐ-UBND ngày 31/10/2018</v>
          </cell>
          <cell r="N538">
            <v>6000</v>
          </cell>
          <cell r="P538">
            <v>3600</v>
          </cell>
          <cell r="T538">
            <v>1800</v>
          </cell>
          <cell r="AD538">
            <v>1800</v>
          </cell>
          <cell r="AE538">
            <v>1800</v>
          </cell>
          <cell r="AL538">
            <v>1800</v>
          </cell>
          <cell r="AM538">
            <v>1800</v>
          </cell>
          <cell r="AN538" t="str">
            <v>2020: 1,8 tỷ; 2021: 1,8 tỷ</v>
          </cell>
          <cell r="AQ538" t="str">
            <v>Nam Hóa</v>
          </cell>
          <cell r="AR538" t="str">
            <v>GT</v>
          </cell>
          <cell r="AS538" t="str">
            <v>xã 135</v>
          </cell>
          <cell r="AT538" t="str">
            <v>NTM</v>
          </cell>
          <cell r="AU538" t="str">
            <v>UBND xã Thạch Hóa (trước đây là UBND xã Nam Hóa)</v>
          </cell>
          <cell r="AV538" t="str">
            <v>Đ/c Giám đốc</v>
          </cell>
        </row>
        <row r="539">
          <cell r="B539" t="str">
            <v>Bê tông hóa các tuyến đường GTNT xã Phú Định, huyện Bố Trạch</v>
          </cell>
          <cell r="G539" t="str">
            <v>Bố Trạch</v>
          </cell>
          <cell r="H539">
            <v>2019</v>
          </cell>
          <cell r="J539">
            <v>2021</v>
          </cell>
          <cell r="M539" t="str">
            <v>3730/QĐ-UBND ngày 30/10/2018</v>
          </cell>
          <cell r="N539">
            <v>7000</v>
          </cell>
          <cell r="P539">
            <v>4200</v>
          </cell>
          <cell r="T539">
            <v>2100</v>
          </cell>
          <cell r="AD539">
            <v>2100</v>
          </cell>
          <cell r="AE539">
            <v>2100</v>
          </cell>
          <cell r="AL539">
            <v>2100</v>
          </cell>
          <cell r="AM539">
            <v>2100</v>
          </cell>
          <cell r="AN539" t="str">
            <v>2020: 1,8 tỷ; 2021: 2,4 tỷ</v>
          </cell>
          <cell r="AQ539" t="str">
            <v>Phú Định</v>
          </cell>
          <cell r="AR539" t="str">
            <v>GT</v>
          </cell>
          <cell r="AT539" t="str">
            <v>NTM</v>
          </cell>
          <cell r="AU539" t="str">
            <v>UBND xã Phú Định</v>
          </cell>
          <cell r="AV539" t="str">
            <v>Đ/c Quang PCT</v>
          </cell>
        </row>
        <row r="540">
          <cell r="B540" t="str">
            <v>Đường giao thông nông thôn tuyến từ thôn 6 đến thôn 2 xã Trung Trạch</v>
          </cell>
          <cell r="G540" t="str">
            <v>Bố Trạch</v>
          </cell>
          <cell r="H540">
            <v>2019</v>
          </cell>
          <cell r="J540">
            <v>2021</v>
          </cell>
          <cell r="M540" t="str">
            <v>3784/QĐ-UBND ngày 31/10/2018</v>
          </cell>
          <cell r="N540">
            <v>9000</v>
          </cell>
          <cell r="P540">
            <v>5400</v>
          </cell>
          <cell r="T540">
            <v>2700</v>
          </cell>
          <cell r="AD540">
            <v>2700</v>
          </cell>
          <cell r="AE540">
            <v>2700</v>
          </cell>
          <cell r="AL540">
            <v>2700</v>
          </cell>
          <cell r="AM540">
            <v>2700</v>
          </cell>
          <cell r="AN540" t="str">
            <v>2020: 1,8 tỷ; 2021: 3,6 tỷ</v>
          </cell>
          <cell r="AQ540" t="str">
            <v>Trung Trạch</v>
          </cell>
          <cell r="AR540" t="str">
            <v>GT</v>
          </cell>
          <cell r="AT540" t="str">
            <v>NTM</v>
          </cell>
          <cell r="AU540" t="str">
            <v>UBND xã Trung Trạch</v>
          </cell>
          <cell r="AV540" t="str">
            <v>Đ/c Quang PCT</v>
          </cell>
        </row>
        <row r="541">
          <cell r="B541" t="str">
            <v>Đường nối từ đường Hữu Nghị đến đường Nguyễn Văn Linh</v>
          </cell>
          <cell r="G541" t="str">
            <v>Đồng Hới</v>
          </cell>
          <cell r="H541">
            <v>2019</v>
          </cell>
          <cell r="J541">
            <v>2021</v>
          </cell>
          <cell r="N541">
            <v>7200</v>
          </cell>
          <cell r="P541">
            <v>4320</v>
          </cell>
          <cell r="AD541">
            <v>0</v>
          </cell>
          <cell r="AE541">
            <v>0</v>
          </cell>
          <cell r="AN541" t="str">
            <v>Đã bố trí vốn vượt thu tiết kiệm chi</v>
          </cell>
          <cell r="AQ541" t="str">
            <v>Nam Lý</v>
          </cell>
          <cell r="AR541" t="str">
            <v>GT</v>
          </cell>
          <cell r="AU541" t="str">
            <v>UBND Tp Đồng Hới</v>
          </cell>
          <cell r="AV541" t="str">
            <v>Đ/c Chủ tịch</v>
          </cell>
        </row>
        <row r="542">
          <cell r="B542" t="str">
            <v>Xây dựng Hạ tầng kỹ thuật tuyến đường vào bản Ploang, xã Trường Sơn</v>
          </cell>
          <cell r="G542" t="str">
            <v>Quảng Ninh</v>
          </cell>
          <cell r="H542">
            <v>2021</v>
          </cell>
          <cell r="J542">
            <v>2023</v>
          </cell>
          <cell r="M542" t="str">
            <v xml:space="preserve">3016/QĐ-UBND ngày 30/09/2021 </v>
          </cell>
          <cell r="N542">
            <v>20000</v>
          </cell>
          <cell r="P542">
            <v>12000</v>
          </cell>
          <cell r="T542">
            <v>5400</v>
          </cell>
          <cell r="AD542">
            <v>5400</v>
          </cell>
          <cell r="AE542">
            <v>5400</v>
          </cell>
          <cell r="AL542">
            <v>5400</v>
          </cell>
          <cell r="AM542">
            <v>5400</v>
          </cell>
          <cell r="AN542" t="str">
            <v>NS tỉnh bố trí giai đoạn 2020-2021</v>
          </cell>
          <cell r="AQ542" t="str">
            <v>Trường Sơn</v>
          </cell>
          <cell r="AR542" t="str">
            <v>GT</v>
          </cell>
          <cell r="AT542" t="str">
            <v>NTM</v>
          </cell>
          <cell r="AU542" t="str">
            <v>UBND huyện Quảng Ninh</v>
          </cell>
          <cell r="AV542" t="str">
            <v>Đ/c Bí thư</v>
          </cell>
        </row>
        <row r="543">
          <cell r="B543" t="str">
            <v>Nâng cấp, mở rộng đường liên xã từ thôn Tam Đa, xã Quảng Lưu đi tỉnh lộ 22B</v>
          </cell>
          <cell r="G543" t="str">
            <v>Quảng Trạch</v>
          </cell>
          <cell r="H543">
            <v>2019</v>
          </cell>
          <cell r="J543">
            <v>2021</v>
          </cell>
          <cell r="M543" t="str">
            <v>3781/QĐ-UBND ngày 31/10/2018</v>
          </cell>
          <cell r="N543">
            <v>5000</v>
          </cell>
          <cell r="P543">
            <v>3000</v>
          </cell>
          <cell r="T543">
            <v>1500</v>
          </cell>
          <cell r="AD543">
            <v>1500</v>
          </cell>
          <cell r="AE543">
            <v>1500</v>
          </cell>
          <cell r="AL543">
            <v>1500</v>
          </cell>
          <cell r="AM543">
            <v>1500</v>
          </cell>
          <cell r="AN543" t="str">
            <v>NS tỉnh 2020: 1,2 tỷ; 2021: 1,8 tỷ</v>
          </cell>
          <cell r="AQ543" t="str">
            <v>Quảng Lưu</v>
          </cell>
          <cell r="AR543" t="str">
            <v>GT</v>
          </cell>
          <cell r="AT543" t="str">
            <v>NTM</v>
          </cell>
          <cell r="AU543" t="str">
            <v>UBND xã Quảng Lưu</v>
          </cell>
          <cell r="AV543" t="str">
            <v>Đ/c Quang PCT</v>
          </cell>
        </row>
        <row r="544">
          <cell r="B544" t="str">
            <v>Các tuyến đường nối trục N1 đến Trường Chính trị huyện Quảng Trạch</v>
          </cell>
          <cell r="G544" t="str">
            <v>Quảng Trạch</v>
          </cell>
          <cell r="H544">
            <v>2019</v>
          </cell>
          <cell r="J544">
            <v>2021</v>
          </cell>
          <cell r="M544" t="str">
            <v>3828/QĐ-UBND ngày 31/10/2018</v>
          </cell>
          <cell r="N544">
            <v>8000</v>
          </cell>
          <cell r="P544">
            <v>4800</v>
          </cell>
          <cell r="T544">
            <v>2400</v>
          </cell>
          <cell r="AD544">
            <v>2400</v>
          </cell>
          <cell r="AE544">
            <v>2400</v>
          </cell>
          <cell r="AL544">
            <v>2400</v>
          </cell>
          <cell r="AM544">
            <v>2400</v>
          </cell>
          <cell r="AN544" t="str">
            <v>NS tỉnh 2020: 2 tỷ; 2021: 2,8 tỷ</v>
          </cell>
          <cell r="AQ544" t="str">
            <v>Quảng Phương</v>
          </cell>
          <cell r="AR544" t="str">
            <v>GT</v>
          </cell>
          <cell r="AT544" t="str">
            <v>NTM</v>
          </cell>
          <cell r="AU544" t="str">
            <v>UBND huyện Quảng Trạch</v>
          </cell>
          <cell r="AV544" t="str">
            <v>Đ/c Giám đốc</v>
          </cell>
        </row>
        <row r="545">
          <cell r="B545" t="str">
            <v>Nâng cấp, cải tạo Bãi xử lý rác thải huyện Quảng Trạch – giai đoạn II</v>
          </cell>
          <cell r="G545" t="str">
            <v>Quảng Trạch</v>
          </cell>
          <cell r="H545">
            <v>2019</v>
          </cell>
          <cell r="J545">
            <v>2021</v>
          </cell>
          <cell r="M545" t="str">
            <v>3829/QĐ-UBND ngày 31/10/2018</v>
          </cell>
          <cell r="N545">
            <v>7954</v>
          </cell>
          <cell r="P545">
            <v>4772</v>
          </cell>
          <cell r="T545">
            <v>2386</v>
          </cell>
          <cell r="AD545">
            <v>2386</v>
          </cell>
          <cell r="AE545">
            <v>2386</v>
          </cell>
          <cell r="AL545">
            <v>2386</v>
          </cell>
          <cell r="AM545">
            <v>2386</v>
          </cell>
          <cell r="AN545" t="str">
            <v>NS tỉnh 2020: 2 tỷ; 2021: 2,8 tỷ</v>
          </cell>
          <cell r="AQ545" t="str">
            <v>Quảng Tiến</v>
          </cell>
          <cell r="AR545" t="str">
            <v>Khác</v>
          </cell>
          <cell r="AS545" t="str">
            <v>xã 135</v>
          </cell>
          <cell r="AT545" t="str">
            <v>NTM</v>
          </cell>
          <cell r="AU545" t="str">
            <v>UBND huyện Quảng Trạch</v>
          </cell>
          <cell r="AV545" t="str">
            <v>Đ/c Giám đốc</v>
          </cell>
        </row>
        <row r="546">
          <cell r="B546" t="str">
            <v>Bê tông hóa đường nội thôn xã Quảng Châu</v>
          </cell>
          <cell r="G546" t="str">
            <v>Quảng Trạch</v>
          </cell>
          <cell r="H546">
            <v>2019</v>
          </cell>
          <cell r="J546">
            <v>2021</v>
          </cell>
          <cell r="M546" t="str">
            <v>3783/QĐ-UBND ngày 31/10/2018</v>
          </cell>
          <cell r="N546">
            <v>3000</v>
          </cell>
          <cell r="P546">
            <v>1800</v>
          </cell>
          <cell r="T546">
            <v>900</v>
          </cell>
          <cell r="AD546">
            <v>900</v>
          </cell>
          <cell r="AE546">
            <v>900</v>
          </cell>
          <cell r="AL546">
            <v>900</v>
          </cell>
          <cell r="AM546">
            <v>900</v>
          </cell>
          <cell r="AN546" t="str">
            <v>NS tỉnh 2020: 0,9 tỷ; 2021: 0,9 tỷ</v>
          </cell>
          <cell r="AQ546" t="str">
            <v>Quảng Châu</v>
          </cell>
          <cell r="AR546" t="str">
            <v>GT</v>
          </cell>
          <cell r="AS546" t="str">
            <v>xã 135</v>
          </cell>
          <cell r="AT546" t="str">
            <v>NTM</v>
          </cell>
          <cell r="AU546" t="str">
            <v>UBND xã Quảng Châu</v>
          </cell>
          <cell r="AV546" t="str">
            <v>Đ/c Giám đốc</v>
          </cell>
        </row>
        <row r="547">
          <cell r="B547" t="str">
            <v>Khắc phục tuyến đường UBND xã thôn Bưởi Rõi xã Quảng Hợp</v>
          </cell>
          <cell r="G547" t="str">
            <v>Quảng Trạch</v>
          </cell>
          <cell r="H547">
            <v>2019</v>
          </cell>
          <cell r="J547">
            <v>2021</v>
          </cell>
          <cell r="M547" t="str">
            <v>3732/QĐ-UBND ngày 30/10/2018</v>
          </cell>
          <cell r="N547">
            <v>12000</v>
          </cell>
          <cell r="P547">
            <v>7200</v>
          </cell>
          <cell r="T547">
            <v>3600</v>
          </cell>
          <cell r="AD547">
            <v>3600</v>
          </cell>
          <cell r="AE547">
            <v>3600</v>
          </cell>
          <cell r="AL547">
            <v>3600</v>
          </cell>
          <cell r="AM547">
            <v>3600</v>
          </cell>
          <cell r="AN547" t="str">
            <v>NS tỉnh 2020: 2 tỷ; 2021: 5,2 tỷ</v>
          </cell>
          <cell r="AQ547" t="str">
            <v>Quảng Hợp</v>
          </cell>
          <cell r="AR547" t="str">
            <v>GT</v>
          </cell>
          <cell r="AS547" t="str">
            <v>xã 135</v>
          </cell>
          <cell r="AT547" t="str">
            <v>NTM</v>
          </cell>
          <cell r="AU547" t="str">
            <v>UBND xã Quảng Hợp</v>
          </cell>
          <cell r="AV547" t="str">
            <v>Đ/c Quang PCT</v>
          </cell>
        </row>
        <row r="548">
          <cell r="B548" t="str">
            <v>Khắc phục, sửa chữa khẩn cấp một số tuyến đường xung yếu trên địa bàn xã Phù Hóa, huyện Quảng Trạch</v>
          </cell>
          <cell r="G548" t="str">
            <v>Quảng Trạch</v>
          </cell>
          <cell r="H548">
            <v>2019</v>
          </cell>
          <cell r="J548">
            <v>2021</v>
          </cell>
          <cell r="M548" t="str">
            <v>3733/QĐ-UBND ngày 30/10/2018</v>
          </cell>
          <cell r="N548">
            <v>7500</v>
          </cell>
          <cell r="P548">
            <v>4500</v>
          </cell>
          <cell r="T548">
            <v>2250</v>
          </cell>
          <cell r="AD548">
            <v>2250</v>
          </cell>
          <cell r="AE548">
            <v>2250</v>
          </cell>
          <cell r="AL548">
            <v>2250</v>
          </cell>
          <cell r="AM548">
            <v>2250</v>
          </cell>
          <cell r="AN548" t="str">
            <v>NS tỉnh bố trí giai đoạn 2020-2021</v>
          </cell>
          <cell r="AQ548" t="str">
            <v>Phù Hóa</v>
          </cell>
          <cell r="AR548" t="str">
            <v>GT</v>
          </cell>
          <cell r="AS548" t="str">
            <v>bãi ngang</v>
          </cell>
          <cell r="AT548" t="str">
            <v>NTM</v>
          </cell>
          <cell r="AU548" t="str">
            <v>UBND huyện Quảng Trạch</v>
          </cell>
          <cell r="AV548" t="str">
            <v>Ý kiến đ/c Ngân PCT</v>
          </cell>
        </row>
        <row r="549">
          <cell r="B549" t="str">
            <v>Đường từ Điện Thành Hoàng Vĩnh Lộc đến Cầu Chợ Ngang xã Quảng Lộc</v>
          </cell>
          <cell r="G549" t="str">
            <v>Ba Đồn</v>
          </cell>
          <cell r="H549">
            <v>2019</v>
          </cell>
          <cell r="J549">
            <v>2021</v>
          </cell>
          <cell r="M549" t="str">
            <v>3778/QĐ-UBND ngày 31/10/2018</v>
          </cell>
          <cell r="N549">
            <v>11200</v>
          </cell>
          <cell r="P549">
            <v>6720</v>
          </cell>
          <cell r="T549">
            <v>3360</v>
          </cell>
          <cell r="AD549">
            <v>3360</v>
          </cell>
          <cell r="AE549">
            <v>3360</v>
          </cell>
          <cell r="AL549">
            <v>3360</v>
          </cell>
          <cell r="AM549">
            <v>3360</v>
          </cell>
          <cell r="AN549" t="str">
            <v>NS tỉnh 2020: 2,5 tỷ; 2021: 4,22 tỷ</v>
          </cell>
          <cell r="AQ549" t="str">
            <v>Quảng Lộc</v>
          </cell>
          <cell r="AR549" t="str">
            <v>GT</v>
          </cell>
          <cell r="AT549" t="str">
            <v>NTM</v>
          </cell>
          <cell r="AU549" t="str">
            <v>UBND xã Quảng Lộc</v>
          </cell>
          <cell r="AV549" t="str">
            <v>Ý kiến đ/c Quang PCT</v>
          </cell>
        </row>
        <row r="550">
          <cell r="B550" t="str">
            <v>Đường GTNT thôn Công Hòa xã Quảng Trung</v>
          </cell>
          <cell r="G550" t="str">
            <v>Ba Đồn</v>
          </cell>
          <cell r="H550">
            <v>2019</v>
          </cell>
          <cell r="J550">
            <v>2021</v>
          </cell>
          <cell r="M550" t="str">
            <v>3777/QĐ-UBND ngày 31/10/2018</v>
          </cell>
          <cell r="N550">
            <v>3000</v>
          </cell>
          <cell r="P550">
            <v>1800</v>
          </cell>
          <cell r="T550">
            <v>900</v>
          </cell>
          <cell r="AD550">
            <v>900</v>
          </cell>
          <cell r="AE550">
            <v>900</v>
          </cell>
          <cell r="AL550">
            <v>900</v>
          </cell>
          <cell r="AM550">
            <v>900</v>
          </cell>
          <cell r="AN550" t="str">
            <v>NS tỉnh 2020: 0,9 tỷ; 2021: 0,9 tỷ</v>
          </cell>
          <cell r="AQ550" t="str">
            <v>Quảng Trung</v>
          </cell>
          <cell r="AR550" t="str">
            <v>GT</v>
          </cell>
          <cell r="AS550" t="str">
            <v>bãi ngang</v>
          </cell>
          <cell r="AT550" t="str">
            <v>NTM</v>
          </cell>
          <cell r="AU550" t="str">
            <v>UBND xã Quảng Trung</v>
          </cell>
          <cell r="AV550" t="str">
            <v>Ý kiến Giám đốc</v>
          </cell>
        </row>
        <row r="551">
          <cell r="B551" t="str">
            <v>Đường giao thông trên địa bàn Phường Quảng Thọ</v>
          </cell>
          <cell r="G551" t="str">
            <v>Ba Đồn</v>
          </cell>
          <cell r="H551">
            <v>2019</v>
          </cell>
          <cell r="J551">
            <v>2021</v>
          </cell>
          <cell r="M551" t="str">
            <v>3884/QĐ-UBND ngày 31/10/2018</v>
          </cell>
          <cell r="N551">
            <v>10000</v>
          </cell>
          <cell r="P551">
            <v>6000</v>
          </cell>
          <cell r="T551">
            <v>3000</v>
          </cell>
          <cell r="AD551">
            <v>3000</v>
          </cell>
          <cell r="AE551">
            <v>3000</v>
          </cell>
          <cell r="AL551">
            <v>3000</v>
          </cell>
          <cell r="AM551">
            <v>3000</v>
          </cell>
          <cell r="AN551" t="str">
            <v>NS tỉnh 2020: 2 tỷ; 2021: 4 tỷ</v>
          </cell>
          <cell r="AQ551" t="str">
            <v>Quảng Thọ</v>
          </cell>
          <cell r="AR551" t="str">
            <v>GT</v>
          </cell>
          <cell r="AU551" t="str">
            <v>UBND phườngQuảng Thọ</v>
          </cell>
          <cell r="AV551" t="str">
            <v>Ý kiến đ/c Quang PCT</v>
          </cell>
        </row>
        <row r="552">
          <cell r="B552" t="str">
            <v>Các tuyến đường La Hà Nam đi La Hà Đông và tuyến đường La Hà Nam đi Văn Phú, xã Quảng Văn</v>
          </cell>
          <cell r="G552" t="str">
            <v>Ba Đồn</v>
          </cell>
          <cell r="H552">
            <v>2019</v>
          </cell>
          <cell r="J552">
            <v>2021</v>
          </cell>
          <cell r="M552" t="str">
            <v>3785/QĐ-UBND ngày 31/10/2018</v>
          </cell>
          <cell r="N552">
            <v>6000</v>
          </cell>
          <cell r="P552">
            <v>3600</v>
          </cell>
          <cell r="T552">
            <v>1800</v>
          </cell>
          <cell r="AD552">
            <v>1800</v>
          </cell>
          <cell r="AE552">
            <v>1800</v>
          </cell>
          <cell r="AL552">
            <v>1800</v>
          </cell>
          <cell r="AM552">
            <v>1800</v>
          </cell>
          <cell r="AN552" t="str">
            <v>NS tỉnh bố trí giai đoạn 2020-2021</v>
          </cell>
          <cell r="AQ552" t="str">
            <v>Quảng Văn</v>
          </cell>
          <cell r="AR552" t="str">
            <v>GT</v>
          </cell>
          <cell r="AS552" t="str">
            <v>bãi ngang</v>
          </cell>
          <cell r="AT552" t="str">
            <v>NTM</v>
          </cell>
          <cell r="AU552" t="str">
            <v>UBND xã Quảng Văn</v>
          </cell>
          <cell r="AV552" t="str">
            <v>Ý kiến đc Quang PCT</v>
          </cell>
        </row>
        <row r="553">
          <cell r="B553" t="str">
            <v>Đường lò vôi xã Vạn Ninh</v>
          </cell>
          <cell r="G553" t="str">
            <v>Quảng Ninh</v>
          </cell>
          <cell r="H553">
            <v>2019</v>
          </cell>
          <cell r="J553">
            <v>2021</v>
          </cell>
          <cell r="M553" t="str">
            <v>3822/QĐ-UBND ngày 31/10/2018</v>
          </cell>
          <cell r="N553">
            <v>4000</v>
          </cell>
          <cell r="P553">
            <v>2400</v>
          </cell>
          <cell r="T553">
            <v>1200</v>
          </cell>
          <cell r="AD553">
            <v>1200</v>
          </cell>
          <cell r="AE553">
            <v>1200</v>
          </cell>
          <cell r="AL553">
            <v>1200</v>
          </cell>
          <cell r="AM553">
            <v>1200</v>
          </cell>
          <cell r="AN553" t="str">
            <v>NS tỉnh bố trí giai đoạn 2020-2021</v>
          </cell>
          <cell r="AQ553" t="str">
            <v>Vạn Ninh</v>
          </cell>
          <cell r="AR553" t="str">
            <v>GT</v>
          </cell>
          <cell r="AT553" t="str">
            <v>NTM</v>
          </cell>
          <cell r="AU553" t="str">
            <v>UBND xã Vạn Ninh</v>
          </cell>
          <cell r="AV553" t="str">
            <v>Ý kiến đc Quang PCT</v>
          </cell>
        </row>
        <row r="554">
          <cell r="B554" t="str">
            <v>Đường tránh lũ Long Đại - Hà Kiên</v>
          </cell>
          <cell r="G554" t="str">
            <v>Quảng Ninh</v>
          </cell>
          <cell r="H554">
            <v>2019</v>
          </cell>
          <cell r="J554">
            <v>2021</v>
          </cell>
          <cell r="M554" t="str">
            <v>3870/QĐ-UBND ngày 31/10/2018</v>
          </cell>
          <cell r="N554">
            <v>7500</v>
          </cell>
          <cell r="P554">
            <v>4500</v>
          </cell>
          <cell r="T554">
            <v>2250</v>
          </cell>
          <cell r="AD554">
            <v>2250</v>
          </cell>
          <cell r="AE554">
            <v>2250</v>
          </cell>
          <cell r="AL554">
            <v>2250</v>
          </cell>
          <cell r="AM554">
            <v>2250</v>
          </cell>
          <cell r="AN554" t="str">
            <v>NS tỉnh bố trí giai đoạn 2020-2021</v>
          </cell>
          <cell r="AQ554" t="str">
            <v>Hiền Ninh</v>
          </cell>
          <cell r="AR554" t="str">
            <v>GT</v>
          </cell>
          <cell r="AS554" t="str">
            <v>bãi ngang</v>
          </cell>
          <cell r="AT554" t="str">
            <v>NTM</v>
          </cell>
          <cell r="AU554" t="str">
            <v>UBND huyện Quảng Ninh</v>
          </cell>
          <cell r="AV554" t="str">
            <v>Ý kiến đ/c Quang PCT</v>
          </cell>
        </row>
        <row r="555">
          <cell r="B555" t="str">
            <v>Đường tránh lũ kết hợp di dân sau hồ Rào Đá, xã Trường Xuân</v>
          </cell>
          <cell r="G555" t="str">
            <v>Quảng Ninh</v>
          </cell>
          <cell r="H555">
            <v>2020</v>
          </cell>
          <cell r="J555">
            <v>2022</v>
          </cell>
          <cell r="N555">
            <v>6000</v>
          </cell>
          <cell r="P555">
            <v>3600</v>
          </cell>
          <cell r="AD555">
            <v>0</v>
          </cell>
          <cell r="AE555">
            <v>0</v>
          </cell>
          <cell r="AO555" t="str">
            <v>Loại khỏi danh mục</v>
          </cell>
          <cell r="AR555" t="str">
            <v>GT</v>
          </cell>
          <cell r="AU555" t="str">
            <v>UBND xã Trường Xuân</v>
          </cell>
          <cell r="AV555" t="str">
            <v>Ý kiến đ/c Giám đốc</v>
          </cell>
        </row>
        <row r="556">
          <cell r="B556" t="str">
            <v>Đường từ thôn Quy Hậu đi Quốc lộ 1A xã Liên Thủy</v>
          </cell>
          <cell r="G556" t="str">
            <v>Lệ Thủy</v>
          </cell>
          <cell r="H556">
            <v>2019</v>
          </cell>
          <cell r="J556">
            <v>2021</v>
          </cell>
          <cell r="M556" t="str">
            <v>3789/QĐ-UBND ngày 31/10/2018</v>
          </cell>
          <cell r="N556">
            <v>8000</v>
          </cell>
          <cell r="P556">
            <v>4800</v>
          </cell>
          <cell r="T556">
            <v>2400</v>
          </cell>
          <cell r="AD556">
            <v>2400</v>
          </cell>
          <cell r="AE556">
            <v>2400</v>
          </cell>
          <cell r="AL556">
            <v>2400</v>
          </cell>
          <cell r="AM556">
            <v>2400</v>
          </cell>
          <cell r="AN556" t="str">
            <v>NS tỉnh bố trí giai đoạn 2020-2021</v>
          </cell>
          <cell r="AQ556" t="str">
            <v>Liên Thủy</v>
          </cell>
          <cell r="AR556" t="str">
            <v>GT</v>
          </cell>
          <cell r="AT556" t="str">
            <v>NTM</v>
          </cell>
          <cell r="AU556" t="str">
            <v>UBND xã Liên Thủy</v>
          </cell>
          <cell r="AV556" t="str">
            <v>Đ/c Chủ tịch</v>
          </cell>
        </row>
        <row r="557">
          <cell r="B557" t="str">
            <v>Xây dựng khẩn cấp hệ thống kè bảo vệ tuyến đê Vùng Lùng, xã Tân Thủy</v>
          </cell>
          <cell r="G557" t="str">
            <v>Lệ Thủy</v>
          </cell>
          <cell r="H557">
            <v>2019</v>
          </cell>
          <cell r="J557">
            <v>2021</v>
          </cell>
          <cell r="M557" t="str">
            <v>3815/QĐ-UBND ngày 31/10/2018</v>
          </cell>
          <cell r="N557">
            <v>6000</v>
          </cell>
          <cell r="P557">
            <v>3600</v>
          </cell>
          <cell r="T557">
            <v>1800</v>
          </cell>
          <cell r="AD557">
            <v>1800</v>
          </cell>
          <cell r="AE557">
            <v>1800</v>
          </cell>
          <cell r="AL557">
            <v>1800</v>
          </cell>
          <cell r="AM557">
            <v>1800</v>
          </cell>
          <cell r="AN557" t="str">
            <v>NS tỉnh bố trí giai đoạn 2020-2021</v>
          </cell>
          <cell r="AQ557" t="str">
            <v>Tân Thủy</v>
          </cell>
          <cell r="AR557" t="str">
            <v>NN-TL</v>
          </cell>
          <cell r="AT557" t="str">
            <v>NTM</v>
          </cell>
          <cell r="AU557" t="str">
            <v>UBND xã Tân Thủy</v>
          </cell>
          <cell r="AV557" t="str">
            <v>Ý kiến đc Quang PCT</v>
          </cell>
        </row>
        <row r="558">
          <cell r="B558" t="str">
            <v>Hệ thống kè bảo vệ tuyến đê Đập Bể, xã Lộc Thủy</v>
          </cell>
          <cell r="G558" t="str">
            <v>Lệ Thủy</v>
          </cell>
          <cell r="H558">
            <v>2019</v>
          </cell>
          <cell r="J558">
            <v>2021</v>
          </cell>
          <cell r="M558" t="str">
            <v>3814/QĐ-UBND ngày 31/10/2018</v>
          </cell>
          <cell r="N558">
            <v>6000</v>
          </cell>
          <cell r="P558">
            <v>3600</v>
          </cell>
          <cell r="T558">
            <v>1800</v>
          </cell>
          <cell r="AD558">
            <v>1800</v>
          </cell>
          <cell r="AE558">
            <v>1800</v>
          </cell>
          <cell r="AL558">
            <v>1800</v>
          </cell>
          <cell r="AM558">
            <v>1800</v>
          </cell>
          <cell r="AN558" t="str">
            <v>Bố trí 1 tỷ nguồn vượt thu cho dự án Hệ thống kè bảo vệ tuyến Đập Bể, huyện Lệ Thủy, có sai khác về tên danh mục</v>
          </cell>
          <cell r="AO558" t="str">
            <v>Bố trí 1 tỷ nguồn vượt thu cho dự án Hệ thống kè bảo vệ tuyến Đập Bể, huyện Lệ Thủy, có sai khác về tên danh mục</v>
          </cell>
          <cell r="AQ558" t="str">
            <v>Lộc Thủy</v>
          </cell>
          <cell r="AR558" t="str">
            <v>NN-TL</v>
          </cell>
          <cell r="AT558" t="str">
            <v>NTM</v>
          </cell>
          <cell r="AU558" t="str">
            <v>UBND xã Lộc Thủy</v>
          </cell>
          <cell r="AV558" t="str">
            <v>Ý kiến chủ tịch</v>
          </cell>
        </row>
        <row r="559">
          <cell r="B559" t="str">
            <v xml:space="preserve">Đường giao thông từ xã Ngư Thủy Nam đi xã Ngư Thủy Trung </v>
          </cell>
          <cell r="G559" t="str">
            <v>Lệ Thủy</v>
          </cell>
          <cell r="H559">
            <v>2019</v>
          </cell>
          <cell r="J559">
            <v>2021</v>
          </cell>
          <cell r="M559" t="str">
            <v>3790/QĐ-UBND ngày 31/10/2018</v>
          </cell>
          <cell r="N559">
            <v>7000</v>
          </cell>
          <cell r="P559">
            <v>4200</v>
          </cell>
          <cell r="T559">
            <v>2100</v>
          </cell>
          <cell r="AD559">
            <v>2100</v>
          </cell>
          <cell r="AE559">
            <v>2100</v>
          </cell>
          <cell r="AL559">
            <v>2100</v>
          </cell>
          <cell r="AM559">
            <v>2100</v>
          </cell>
          <cell r="AN559" t="str">
            <v>NS tỉnh bố trí giai đoạn 2020-2021</v>
          </cell>
          <cell r="AQ559" t="str">
            <v>Ngư Thủy Nam</v>
          </cell>
          <cell r="AR559" t="str">
            <v>GT</v>
          </cell>
          <cell r="AT559" t="str">
            <v>NTM</v>
          </cell>
          <cell r="AU559" t="str">
            <v>UBND xã Ngư Thủy (trước đây là UBND xã Ngư Thủy Nam)</v>
          </cell>
          <cell r="AV559" t="str">
            <v>Ý kiến đc Quang PCT</v>
          </cell>
        </row>
        <row r="560">
          <cell r="B560" t="str">
            <v>Sửa chữa đường sản xuất và dân sinh xã Cam Thủy</v>
          </cell>
          <cell r="G560" t="str">
            <v>Lệ Thủy</v>
          </cell>
          <cell r="H560">
            <v>2019</v>
          </cell>
          <cell r="J560">
            <v>2021</v>
          </cell>
          <cell r="M560" t="str">
            <v>3787/QĐ-UBND ngày 31/10/2018</v>
          </cell>
          <cell r="N560">
            <v>4000</v>
          </cell>
          <cell r="P560">
            <v>2400</v>
          </cell>
          <cell r="T560">
            <v>1200</v>
          </cell>
          <cell r="AD560">
            <v>1200</v>
          </cell>
          <cell r="AE560">
            <v>1200</v>
          </cell>
          <cell r="AL560">
            <v>1200</v>
          </cell>
          <cell r="AM560">
            <v>1200</v>
          </cell>
          <cell r="AN560" t="str">
            <v>NS tỉnh bố trí giai đoạn 2020-2021</v>
          </cell>
          <cell r="AQ560" t="str">
            <v>Cam Thủy</v>
          </cell>
          <cell r="AR560" t="str">
            <v>GT</v>
          </cell>
          <cell r="AT560" t="str">
            <v>NTM</v>
          </cell>
          <cell r="AU560" t="str">
            <v>UBND xã Cam Thủy</v>
          </cell>
          <cell r="AV560" t="str">
            <v>Ý kiến đc Quang PCT</v>
          </cell>
        </row>
        <row r="561">
          <cell r="B561" t="str">
            <v>Kè chống sạt lở Hói Miệu, huyện Lệ Thủy</v>
          </cell>
          <cell r="G561" t="str">
            <v>Lệ Thủy</v>
          </cell>
          <cell r="H561">
            <v>2019</v>
          </cell>
          <cell r="J561">
            <v>2021</v>
          </cell>
          <cell r="M561" t="str">
            <v>1503/QĐ-UBND ngày 04/5/2019</v>
          </cell>
          <cell r="N561">
            <v>7500</v>
          </cell>
          <cell r="P561">
            <v>4500</v>
          </cell>
          <cell r="T561">
            <v>2250</v>
          </cell>
          <cell r="AD561">
            <v>2250</v>
          </cell>
          <cell r="AE561">
            <v>2250</v>
          </cell>
          <cell r="AL561">
            <v>2250</v>
          </cell>
          <cell r="AM561">
            <v>2250</v>
          </cell>
          <cell r="AN561" t="str">
            <v>NS tỉnh bố trí giai đoạn 2020-2021</v>
          </cell>
          <cell r="AQ561" t="str">
            <v>Kiến Giang</v>
          </cell>
          <cell r="AR561" t="str">
            <v>NN-TL</v>
          </cell>
          <cell r="AU561" t="str">
            <v>UBND huyện Lệ Thủy</v>
          </cell>
          <cell r="AV561" t="str">
            <v>Ý kiến chủ tịch</v>
          </cell>
        </row>
        <row r="562">
          <cell r="B562" t="str">
            <v>Kè chống sạt lở Nam Hói Cùng, huyện Lệ Thủy</v>
          </cell>
          <cell r="G562" t="str">
            <v>Lệ Thủy</v>
          </cell>
          <cell r="H562">
            <v>2019</v>
          </cell>
          <cell r="J562">
            <v>2021</v>
          </cell>
          <cell r="M562" t="str">
            <v>3792/QĐ-UBND ngày 31/10/2018</v>
          </cell>
          <cell r="N562">
            <v>10000</v>
          </cell>
          <cell r="P562">
            <v>6000</v>
          </cell>
          <cell r="T562">
            <v>3000</v>
          </cell>
          <cell r="AD562">
            <v>3000</v>
          </cell>
          <cell r="AE562">
            <v>3000</v>
          </cell>
          <cell r="AL562">
            <v>3000</v>
          </cell>
          <cell r="AM562">
            <v>3000</v>
          </cell>
          <cell r="AN562" t="str">
            <v>NS tỉnh bố trí giai đoạn 2020-2021</v>
          </cell>
          <cell r="AQ562" t="str">
            <v>An Thủy</v>
          </cell>
          <cell r="AR562" t="str">
            <v>NN-TL</v>
          </cell>
          <cell r="AT562" t="str">
            <v>NTM</v>
          </cell>
          <cell r="AU562" t="str">
            <v>UBND huyện Lệ Thủy</v>
          </cell>
          <cell r="AV562" t="str">
            <v>Ý kiến chủ tịch</v>
          </cell>
        </row>
        <row r="563">
          <cell r="B563" t="str">
            <v>Đường từ thôn Hồng Giang xã Trường Thủy đi xã Văn Thủy</v>
          </cell>
          <cell r="G563" t="str">
            <v>Lệ Thủy</v>
          </cell>
          <cell r="H563">
            <v>2019</v>
          </cell>
          <cell r="J563">
            <v>2021</v>
          </cell>
          <cell r="M563" t="str">
            <v>3731/QĐ-UBND ngày 30/10/2018</v>
          </cell>
          <cell r="N563">
            <v>5000</v>
          </cell>
          <cell r="P563">
            <v>3000</v>
          </cell>
          <cell r="T563">
            <v>1500</v>
          </cell>
          <cell r="AD563">
            <v>1500</v>
          </cell>
          <cell r="AE563">
            <v>1500</v>
          </cell>
          <cell r="AL563">
            <v>1500</v>
          </cell>
          <cell r="AM563">
            <v>1500</v>
          </cell>
          <cell r="AN563" t="str">
            <v>NS tỉnh bố trí giai đoạn 2020-2021</v>
          </cell>
          <cell r="AQ563" t="str">
            <v>Trường Thủy</v>
          </cell>
          <cell r="AR563" t="str">
            <v>GT</v>
          </cell>
          <cell r="AT563" t="str">
            <v>NTM</v>
          </cell>
          <cell r="AU563" t="str">
            <v>UBND xã Trường Thủy</v>
          </cell>
          <cell r="AV563" t="str">
            <v>Đ/c Giám đốc</v>
          </cell>
        </row>
        <row r="564">
          <cell r="B564" t="str">
            <v>Hoàn thiện cầu Cà Roòng 2, xã Thượng Trạch</v>
          </cell>
          <cell r="G564" t="str">
            <v>Bố Trạch</v>
          </cell>
          <cell r="H564">
            <v>2019</v>
          </cell>
          <cell r="J564">
            <v>2021</v>
          </cell>
          <cell r="M564" t="str">
            <v>3761/QĐ-UBND ngày 30/10/2018</v>
          </cell>
          <cell r="N564">
            <v>6000</v>
          </cell>
          <cell r="P564">
            <v>3600</v>
          </cell>
          <cell r="T564">
            <v>1800</v>
          </cell>
          <cell r="AD564">
            <v>1800</v>
          </cell>
          <cell r="AE564">
            <v>1800</v>
          </cell>
          <cell r="AL564">
            <v>1800</v>
          </cell>
          <cell r="AM564">
            <v>1800</v>
          </cell>
          <cell r="AN564" t="str">
            <v>Đang trình thẩm định chủ trương đầu tư</v>
          </cell>
          <cell r="AQ564" t="str">
            <v>Thượng Trạch</v>
          </cell>
          <cell r="AR564" t="str">
            <v>GT</v>
          </cell>
          <cell r="AS564" t="str">
            <v>xã 135</v>
          </cell>
          <cell r="AT564" t="str">
            <v>NTM</v>
          </cell>
          <cell r="AU564" t="str">
            <v>UBND huyện Bố Trạch</v>
          </cell>
          <cell r="AV564" t="str">
            <v>Ý kiến chủ tịch</v>
          </cell>
        </row>
        <row r="565">
          <cell r="B565" t="str">
            <v>Nâng cấp tuyến đường ngập lũ nối thôn Trung Thuận về thôn Nam Sơn, xã Phú Trạch</v>
          </cell>
          <cell r="G565" t="str">
            <v>Bố Trạch</v>
          </cell>
          <cell r="H565">
            <v>2019</v>
          </cell>
          <cell r="J565">
            <v>2021</v>
          </cell>
          <cell r="M565" t="str">
            <v>3742/QĐ-UBND ngày 30/10/2018</v>
          </cell>
          <cell r="N565">
            <v>6000</v>
          </cell>
          <cell r="P565">
            <v>3600</v>
          </cell>
          <cell r="T565">
            <v>1800</v>
          </cell>
          <cell r="AD565">
            <v>1800</v>
          </cell>
          <cell r="AE565">
            <v>1800</v>
          </cell>
          <cell r="AL565">
            <v>1800</v>
          </cell>
          <cell r="AM565">
            <v>1800</v>
          </cell>
          <cell r="AN565" t="str">
            <v>Đang trình thẩm định chủ trương đầu tư</v>
          </cell>
          <cell r="AQ565" t="str">
            <v>Phú Trạch</v>
          </cell>
          <cell r="AR565" t="str">
            <v>GT</v>
          </cell>
          <cell r="AT565" t="str">
            <v>NTM</v>
          </cell>
          <cell r="AU565" t="str">
            <v>UBND huyện Bố Trạch</v>
          </cell>
          <cell r="AV565" t="str">
            <v>Ý kiến đc Quang PCT</v>
          </cell>
        </row>
        <row r="566">
          <cell r="B566" t="str">
            <v>Tuyến đường chính vào trung tâm thị trấn Quán Hàu, huyện Quảng Ninh</v>
          </cell>
          <cell r="G566" t="str">
            <v>Quảng Ninh</v>
          </cell>
          <cell r="H566">
            <v>2019</v>
          </cell>
          <cell r="J566">
            <v>2021</v>
          </cell>
          <cell r="M566" t="str">
            <v>3865/QĐ-UBND ngày 31/10/2018</v>
          </cell>
          <cell r="N566">
            <v>15000</v>
          </cell>
          <cell r="P566">
            <v>9000</v>
          </cell>
          <cell r="T566">
            <v>4500</v>
          </cell>
          <cell r="AD566">
            <v>4500</v>
          </cell>
          <cell r="AE566">
            <v>4500</v>
          </cell>
          <cell r="AL566">
            <v>4500</v>
          </cell>
          <cell r="AM566">
            <v>4500</v>
          </cell>
          <cell r="AN566" t="str">
            <v>Đang trình thẩm định chủ trương đầu tư</v>
          </cell>
          <cell r="AQ566" t="str">
            <v>Quán Hàu</v>
          </cell>
          <cell r="AR566" t="str">
            <v>GT</v>
          </cell>
          <cell r="AT566" t="str">
            <v>NTM</v>
          </cell>
          <cell r="AU566" t="str">
            <v>UBND huyện Quảng Ninh</v>
          </cell>
          <cell r="AV566" t="str">
            <v>Ý kiến Giám đốc</v>
          </cell>
        </row>
        <row r="567">
          <cell r="B567" t="str">
            <v>Đường nối thôn Tân Hòa và Tân Thuận, xã Ngư Thủy Bắc</v>
          </cell>
          <cell r="G567" t="str">
            <v>Lệ Thủy</v>
          </cell>
          <cell r="H567">
            <v>2019</v>
          </cell>
          <cell r="J567">
            <v>2021</v>
          </cell>
          <cell r="M567" t="str">
            <v>3873/QĐ-UBND ngày 31/10/2018</v>
          </cell>
          <cell r="N567">
            <v>2500</v>
          </cell>
          <cell r="P567">
            <v>1500</v>
          </cell>
          <cell r="T567">
            <v>750</v>
          </cell>
          <cell r="AD567">
            <v>750</v>
          </cell>
          <cell r="AE567">
            <v>750</v>
          </cell>
          <cell r="AL567">
            <v>750</v>
          </cell>
          <cell r="AM567">
            <v>750</v>
          </cell>
          <cell r="AN567" t="str">
            <v>Đaã phê duyệt chủ trương đầu tư</v>
          </cell>
          <cell r="AQ567" t="str">
            <v>Ngư Thủy Bắc</v>
          </cell>
          <cell r="AR567" t="str">
            <v>GT</v>
          </cell>
          <cell r="AT567" t="str">
            <v>NTM</v>
          </cell>
          <cell r="AU567" t="str">
            <v>UBND xã Ngư Thủy Bắc</v>
          </cell>
          <cell r="AV567" t="str">
            <v>Ý kiến Giám đốc</v>
          </cell>
        </row>
        <row r="568">
          <cell r="B568" t="str">
            <v>Quảng trường biển xã Trung Trạch, huyện Bố Trạch</v>
          </cell>
          <cell r="G568" t="str">
            <v>Bố Trạch</v>
          </cell>
          <cell r="H568">
            <v>2019</v>
          </cell>
          <cell r="J568">
            <v>2021</v>
          </cell>
          <cell r="M568" t="str">
            <v>3738/QĐ-UBND ngày 30/10/2018</v>
          </cell>
          <cell r="N568">
            <v>15000</v>
          </cell>
          <cell r="P568">
            <v>9000</v>
          </cell>
          <cell r="T568">
            <v>4500</v>
          </cell>
          <cell r="AD568">
            <v>4500</v>
          </cell>
          <cell r="AE568">
            <v>4500</v>
          </cell>
          <cell r="AL568">
            <v>4500</v>
          </cell>
          <cell r="AM568">
            <v>4500</v>
          </cell>
          <cell r="AO568" t="str">
            <v>Trung C bổ sung 19.11</v>
          </cell>
          <cell r="AQ568" t="str">
            <v>Trung Trạch</v>
          </cell>
          <cell r="AR568" t="str">
            <v>Khác</v>
          </cell>
          <cell r="AT568" t="str">
            <v>NTM</v>
          </cell>
          <cell r="AU568" t="str">
            <v>UBND huyện Bố Trạch</v>
          </cell>
          <cell r="AV568" t="str">
            <v>Ý kiến Giám đốc</v>
          </cell>
        </row>
        <row r="569">
          <cell r="B569" t="str">
            <v>Đền thờ Bác Hồ</v>
          </cell>
          <cell r="G569" t="str">
            <v>Đồng Hới</v>
          </cell>
          <cell r="H569">
            <v>2020</v>
          </cell>
          <cell r="J569">
            <v>2022</v>
          </cell>
          <cell r="N569">
            <v>10600</v>
          </cell>
          <cell r="P569">
            <v>10600</v>
          </cell>
          <cell r="T569">
            <v>5300</v>
          </cell>
          <cell r="AD569">
            <v>5300</v>
          </cell>
          <cell r="AE569">
            <v>5300</v>
          </cell>
          <cell r="AL569">
            <v>5300</v>
          </cell>
          <cell r="AM569">
            <v>5300</v>
          </cell>
          <cell r="AO569" t="str">
            <v>Bổ sung 20.11</v>
          </cell>
          <cell r="AQ569" t="str">
            <v>Hải Đình</v>
          </cell>
          <cell r="AR569" t="str">
            <v>Khác</v>
          </cell>
        </row>
        <row r="570">
          <cell r="B570" t="str">
            <v>Hạ tầng kỹ thuật nối quy hoạch khu vực phía Đông ngã ba thị trấn Hoàn Lão ra biển Trung Trạch</v>
          </cell>
          <cell r="G570" t="str">
            <v>Bố Trạch</v>
          </cell>
          <cell r="H570">
            <v>2019</v>
          </cell>
          <cell r="J570">
            <v>2021</v>
          </cell>
          <cell r="M570" t="str">
            <v>3856/QĐ-UBND ngày 31/10/2018</v>
          </cell>
          <cell r="N570">
            <v>48800</v>
          </cell>
          <cell r="P570">
            <v>28800</v>
          </cell>
          <cell r="T570">
            <v>14400</v>
          </cell>
          <cell r="AD570">
            <v>14400</v>
          </cell>
          <cell r="AE570">
            <v>14400</v>
          </cell>
          <cell r="AL570">
            <v>14400</v>
          </cell>
          <cell r="AM570">
            <v>14400</v>
          </cell>
          <cell r="AO570" t="str">
            <v>Trung C bổ sung 20.11</v>
          </cell>
          <cell r="AQ570" t="str">
            <v>Trung Trạch</v>
          </cell>
          <cell r="AR570" t="str">
            <v>GT</v>
          </cell>
          <cell r="AT570" t="str">
            <v>NTM</v>
          </cell>
          <cell r="AU570" t="str">
            <v>UBND xã Trung Trạch</v>
          </cell>
        </row>
        <row r="571">
          <cell r="B571" t="str">
            <v>Đường liên thôn xã Đại Trạch, huyện Bố Trạch</v>
          </cell>
          <cell r="G571" t="str">
            <v>Bố Trạch</v>
          </cell>
          <cell r="H571">
            <v>2019</v>
          </cell>
          <cell r="J571">
            <v>2021</v>
          </cell>
          <cell r="M571" t="str">
            <v>3737/QĐ-UBND ngày 30/10/2018</v>
          </cell>
          <cell r="N571">
            <v>5000</v>
          </cell>
          <cell r="P571">
            <v>3000</v>
          </cell>
          <cell r="T571">
            <v>1500</v>
          </cell>
          <cell r="AD571">
            <v>1500</v>
          </cell>
          <cell r="AE571">
            <v>1500</v>
          </cell>
          <cell r="AL571">
            <v>1500</v>
          </cell>
          <cell r="AM571">
            <v>1500</v>
          </cell>
          <cell r="AO571" t="str">
            <v>Ngọc Đ bổ sung 21.11</v>
          </cell>
          <cell r="AQ571" t="str">
            <v>Đại Trạch</v>
          </cell>
          <cell r="AR571" t="str">
            <v>GT</v>
          </cell>
          <cell r="AT571" t="str">
            <v>NTM</v>
          </cell>
          <cell r="AU571" t="str">
            <v>UBND xã Đại Trạch</v>
          </cell>
        </row>
        <row r="572">
          <cell r="B572" t="str">
            <v>Cống cửa ông Lao, xã Bắc Trạch</v>
          </cell>
          <cell r="G572" t="str">
            <v>Bố Trạch</v>
          </cell>
          <cell r="H572">
            <v>2019</v>
          </cell>
          <cell r="J572">
            <v>2021</v>
          </cell>
          <cell r="M572" t="str">
            <v>3816/QĐ-UBND ngày 31/10/2018</v>
          </cell>
          <cell r="N572">
            <v>5000</v>
          </cell>
          <cell r="P572">
            <v>3000</v>
          </cell>
          <cell r="T572">
            <v>1500</v>
          </cell>
          <cell r="AD572">
            <v>1500</v>
          </cell>
          <cell r="AE572">
            <v>1500</v>
          </cell>
          <cell r="AL572">
            <v>1500</v>
          </cell>
          <cell r="AM572">
            <v>1500</v>
          </cell>
          <cell r="AO572" t="str">
            <v>A. Thiện bổ sung ngày 22.11</v>
          </cell>
          <cell r="AQ572" t="str">
            <v>Bắc Trạch</v>
          </cell>
          <cell r="AR572" t="str">
            <v>NN-TL</v>
          </cell>
          <cell r="AT572" t="str">
            <v>NTM</v>
          </cell>
          <cell r="AU572" t="str">
            <v>UBND xã Bắc Trạch</v>
          </cell>
        </row>
        <row r="573">
          <cell r="B573" t="str">
            <v>Hạ tầng công viên thị trấn Kiến Giang huyện Lệ Thủy</v>
          </cell>
          <cell r="G573" t="str">
            <v>Lệ Thủy</v>
          </cell>
          <cell r="H573">
            <v>2020</v>
          </cell>
          <cell r="J573">
            <v>2022</v>
          </cell>
          <cell r="M573" t="str">
            <v>4227/QĐ-UBND ngày 30/10/2019</v>
          </cell>
          <cell r="N573">
            <v>25000</v>
          </cell>
          <cell r="P573">
            <v>15000</v>
          </cell>
          <cell r="T573">
            <v>4500</v>
          </cell>
          <cell r="AD573">
            <v>4500</v>
          </cell>
          <cell r="AE573">
            <v>4500</v>
          </cell>
          <cell r="AL573">
            <v>4500</v>
          </cell>
          <cell r="AM573">
            <v>4500</v>
          </cell>
          <cell r="AU573" t="str">
            <v>UBND huyện Lệ Thủy</v>
          </cell>
        </row>
        <row r="574">
          <cell r="B574" t="str">
            <v>Khắc phục lầy lội 2 tuyến đường hạ tầng từ đường liên 5 xã đi trung tâm huyện lỵ mới Quảng Trạch</v>
          </cell>
          <cell r="G574" t="str">
            <v>Quảng Trạch</v>
          </cell>
          <cell r="H574">
            <v>2020</v>
          </cell>
          <cell r="J574">
            <v>2022</v>
          </cell>
          <cell r="M574" t="str">
            <v>4234/QĐ-UBND ngày 30/10/2019</v>
          </cell>
          <cell r="N574">
            <v>9000</v>
          </cell>
          <cell r="P574">
            <v>9000</v>
          </cell>
          <cell r="T574">
            <v>2700</v>
          </cell>
          <cell r="AD574">
            <v>2700</v>
          </cell>
          <cell r="AE574">
            <v>2700</v>
          </cell>
          <cell r="AL574">
            <v>2700</v>
          </cell>
          <cell r="AM574">
            <v>2700</v>
          </cell>
          <cell r="AU574" t="str">
            <v>UBND xã Quảng Phương</v>
          </cell>
        </row>
        <row r="575">
          <cell r="B575" t="str">
            <v>Nâng cấp mở rộng tuyến đường nối từ đường Hồ Chí Minh đến khu hạ tầng di tích lịch sử cấp Quốc gia Hang Lèn Hà, xã Thanh Hóa, huyện Tuyên Hóa</v>
          </cell>
          <cell r="G575" t="str">
            <v>Tuyên Hóa</v>
          </cell>
          <cell r="H575">
            <v>2020</v>
          </cell>
          <cell r="J575">
            <v>2022</v>
          </cell>
          <cell r="M575" t="str">
            <v>4074/QĐ-UBND ngày 28/10/2019</v>
          </cell>
          <cell r="N575">
            <v>14900</v>
          </cell>
          <cell r="P575">
            <v>12000</v>
          </cell>
          <cell r="T575">
            <v>3600</v>
          </cell>
          <cell r="AD575">
            <v>3600</v>
          </cell>
          <cell r="AE575">
            <v>3600</v>
          </cell>
          <cell r="AL575">
            <v>3600</v>
          </cell>
          <cell r="AM575">
            <v>3600</v>
          </cell>
          <cell r="AU575" t="str">
            <v>UBND huyện Tuyên Hóa</v>
          </cell>
        </row>
        <row r="577">
          <cell r="B577" t="str">
            <v>DA CHƯA CÓ TRONG KH ĐTC TRUNG HẠN (Bổ sung năm 2020 tại VB 2877/KHĐT-TH)</v>
          </cell>
        </row>
        <row r="578">
          <cell r="B578" t="str">
            <v>Kiên cố hóa đường bê tông nam thôn Vĩnh Lộc, xã Quảng Lộc</v>
          </cell>
          <cell r="G578" t="str">
            <v>Ba Đồn</v>
          </cell>
          <cell r="H578">
            <v>2020</v>
          </cell>
          <cell r="J578">
            <v>2022</v>
          </cell>
          <cell r="N578">
            <v>5000</v>
          </cell>
          <cell r="P578">
            <v>3000</v>
          </cell>
          <cell r="T578">
            <v>900</v>
          </cell>
          <cell r="AD578">
            <v>900</v>
          </cell>
          <cell r="AE578">
            <v>900</v>
          </cell>
          <cell r="AL578">
            <v>900</v>
          </cell>
          <cell r="AM578">
            <v>900</v>
          </cell>
          <cell r="AU578" t="str">
            <v>UBND xã Quảng Lộc</v>
          </cell>
        </row>
        <row r="579">
          <cell r="B579" t="str">
            <v>Đường bê tông thôn Vĩnh Phước Nam xã Quảng Lộc</v>
          </cell>
          <cell r="G579" t="str">
            <v>Ba Đồn</v>
          </cell>
          <cell r="H579">
            <v>2020</v>
          </cell>
          <cell r="J579">
            <v>2022</v>
          </cell>
          <cell r="M579" t="str">
            <v>4230/QĐ-UBNDngày 30/10/2019</v>
          </cell>
          <cell r="N579">
            <v>6000</v>
          </cell>
          <cell r="P579">
            <v>3600</v>
          </cell>
          <cell r="T579">
            <v>1080</v>
          </cell>
          <cell r="AD579">
            <v>1080</v>
          </cell>
          <cell r="AE579">
            <v>1080</v>
          </cell>
          <cell r="AL579">
            <v>1080</v>
          </cell>
          <cell r="AM579">
            <v>1080</v>
          </cell>
          <cell r="AU579" t="str">
            <v>UBND xã Quảng Lộc</v>
          </cell>
        </row>
        <row r="580">
          <cell r="B580" t="str">
            <v>Đường vượt lũ thôn Hà Sơn xã Quảng Sơn</v>
          </cell>
          <cell r="G580" t="str">
            <v>Ba Đồn</v>
          </cell>
          <cell r="H580">
            <v>2020</v>
          </cell>
          <cell r="J580">
            <v>2022</v>
          </cell>
          <cell r="M580" t="str">
            <v>4231/QĐ-UBNDngày 30/10/2019</v>
          </cell>
          <cell r="N580">
            <v>4000</v>
          </cell>
          <cell r="P580">
            <v>2400</v>
          </cell>
          <cell r="T580">
            <v>720</v>
          </cell>
          <cell r="AD580">
            <v>720</v>
          </cell>
          <cell r="AE580">
            <v>720</v>
          </cell>
          <cell r="AL580">
            <v>720</v>
          </cell>
          <cell r="AM580">
            <v>720</v>
          </cell>
          <cell r="AU580" t="str">
            <v>UBND xã Quảng Sơn</v>
          </cell>
        </row>
        <row r="581">
          <cell r="B581" t="str">
            <v>Tuyến đường giao thông liên xã từ xã Quảng Sơn đi xã Quảng Minh</v>
          </cell>
          <cell r="G581" t="str">
            <v>Ba Đồn</v>
          </cell>
          <cell r="H581">
            <v>2020</v>
          </cell>
          <cell r="J581">
            <v>2022</v>
          </cell>
          <cell r="N581">
            <v>5500</v>
          </cell>
          <cell r="P581">
            <v>3300</v>
          </cell>
          <cell r="T581">
            <v>990</v>
          </cell>
          <cell r="AD581">
            <v>990</v>
          </cell>
          <cell r="AE581">
            <v>990</v>
          </cell>
          <cell r="AL581">
            <v>990</v>
          </cell>
          <cell r="AM581">
            <v>990</v>
          </cell>
          <cell r="AU581" t="str">
            <v>UBND xã Quảng Sơn</v>
          </cell>
        </row>
        <row r="582">
          <cell r="B582" t="str">
            <v>Cầu BTCT và đường hai đầu cầu từ xã Quảng Lộc đi trung tâm cụm các xã Vùng Nam</v>
          </cell>
          <cell r="G582" t="str">
            <v>Ba Đồn</v>
          </cell>
          <cell r="H582">
            <v>2020</v>
          </cell>
          <cell r="J582">
            <v>2022</v>
          </cell>
          <cell r="M582" t="str">
            <v>4295/QĐ-UBND ngày 31/10/2019</v>
          </cell>
          <cell r="N582">
            <v>13500</v>
          </cell>
          <cell r="P582">
            <v>11000</v>
          </cell>
          <cell r="T582">
            <v>2430</v>
          </cell>
          <cell r="AD582">
            <v>2430</v>
          </cell>
          <cell r="AE582">
            <v>2430</v>
          </cell>
          <cell r="AL582">
            <v>2430</v>
          </cell>
          <cell r="AM582">
            <v>2430</v>
          </cell>
          <cell r="AU582" t="str">
            <v>UBND thị xã Ba Đồn</v>
          </cell>
        </row>
        <row r="583">
          <cell r="B583" t="str">
            <v>Sửa chữa nâng cấp đường GTNT Bắc Minh Lệ xã Quảng Minh</v>
          </cell>
          <cell r="G583" t="str">
            <v>Ba Đồn</v>
          </cell>
          <cell r="H583">
            <v>2020</v>
          </cell>
          <cell r="J583">
            <v>2022</v>
          </cell>
          <cell r="M583" t="str">
            <v>3891/QĐ-UBND ngày 15/10/2019</v>
          </cell>
          <cell r="N583">
            <v>5000</v>
          </cell>
          <cell r="P583">
            <v>3000</v>
          </cell>
          <cell r="T583">
            <v>900</v>
          </cell>
          <cell r="AD583">
            <v>900</v>
          </cell>
          <cell r="AE583">
            <v>900</v>
          </cell>
          <cell r="AL583">
            <v>900</v>
          </cell>
          <cell r="AM583">
            <v>900</v>
          </cell>
          <cell r="AU583" t="str">
            <v>UBND xã Quảng Minh</v>
          </cell>
        </row>
        <row r="584">
          <cell r="B584" t="str">
            <v>Kè chống xói lở thôn Vĩnh Phước, xã Quảng Lộc</v>
          </cell>
          <cell r="G584" t="str">
            <v>Ba Đồn</v>
          </cell>
          <cell r="H584">
            <v>2020</v>
          </cell>
          <cell r="J584">
            <v>2022</v>
          </cell>
          <cell r="N584">
            <v>5000</v>
          </cell>
          <cell r="P584">
            <v>3000</v>
          </cell>
          <cell r="T584">
            <v>900</v>
          </cell>
          <cell r="AD584">
            <v>900</v>
          </cell>
          <cell r="AE584">
            <v>900</v>
          </cell>
          <cell r="AL584">
            <v>900</v>
          </cell>
          <cell r="AM584">
            <v>900</v>
          </cell>
          <cell r="AU584" t="str">
            <v>UBND xã Quảng Lộc</v>
          </cell>
        </row>
        <row r="585">
          <cell r="B585" t="str">
            <v>Tuyến đường chống ngập lụt và CHCN xã Quảng Hải</v>
          </cell>
          <cell r="G585" t="str">
            <v>Ba Đồn</v>
          </cell>
          <cell r="H585">
            <v>2020</v>
          </cell>
          <cell r="J585">
            <v>2022</v>
          </cell>
          <cell r="M585" t="str">
            <v>4232/QĐ-UBND ngày 30/10/2019</v>
          </cell>
          <cell r="N585">
            <v>10000</v>
          </cell>
          <cell r="P585">
            <v>6000</v>
          </cell>
          <cell r="T585">
            <v>1800</v>
          </cell>
          <cell r="AD585">
            <v>1800</v>
          </cell>
          <cell r="AE585">
            <v>1800</v>
          </cell>
          <cell r="AL585">
            <v>1800</v>
          </cell>
          <cell r="AM585">
            <v>1800</v>
          </cell>
          <cell r="AU585" t="str">
            <v>UBND xã Quảng Hải</v>
          </cell>
        </row>
        <row r="586">
          <cell r="B586" t="str">
            <v>Nhà văn hóa cộng đồng xã Tân Trạch</v>
          </cell>
          <cell r="G586" t="str">
            <v>Bố Trạch</v>
          </cell>
          <cell r="H586">
            <v>2020</v>
          </cell>
          <cell r="J586">
            <v>2022</v>
          </cell>
          <cell r="N586">
            <v>3500</v>
          </cell>
          <cell r="P586">
            <v>2100</v>
          </cell>
          <cell r="T586">
            <v>630</v>
          </cell>
          <cell r="AD586">
            <v>630</v>
          </cell>
          <cell r="AE586">
            <v>630</v>
          </cell>
          <cell r="AL586">
            <v>630</v>
          </cell>
          <cell r="AM586">
            <v>630</v>
          </cell>
          <cell r="AU586" t="str">
            <v>UBND xã Tân Trạch</v>
          </cell>
        </row>
        <row r="587">
          <cell r="B587" t="str">
            <v>Tuyến đường vào bản Rào Con, xã Sơn Trạch</v>
          </cell>
          <cell r="G587" t="str">
            <v>Bố Trạch</v>
          </cell>
          <cell r="H587">
            <v>2020</v>
          </cell>
          <cell r="J587">
            <v>2022</v>
          </cell>
          <cell r="N587">
            <v>10000</v>
          </cell>
          <cell r="P587">
            <v>6000</v>
          </cell>
          <cell r="T587">
            <v>1800</v>
          </cell>
          <cell r="AD587">
            <v>1800</v>
          </cell>
          <cell r="AE587">
            <v>1800</v>
          </cell>
          <cell r="AL587">
            <v>1800</v>
          </cell>
          <cell r="AM587">
            <v>1800</v>
          </cell>
          <cell r="AU587" t="str">
            <v>UBND huyệnBố Trạch</v>
          </cell>
        </row>
        <row r="588">
          <cell r="B588" t="str">
            <v>Đường giao thông liên thôn tuyến thôn Trằm Mé đi thôn Na, xã Sơn Trạch</v>
          </cell>
          <cell r="G588" t="str">
            <v>Bố Trạch</v>
          </cell>
          <cell r="H588">
            <v>2020</v>
          </cell>
          <cell r="J588">
            <v>2022</v>
          </cell>
          <cell r="M588" t="str">
            <v>4176/QĐ-UBND ngày 30/10/2019</v>
          </cell>
          <cell r="N588">
            <v>10000</v>
          </cell>
          <cell r="P588">
            <v>6000</v>
          </cell>
          <cell r="T588">
            <v>1800</v>
          </cell>
          <cell r="AD588">
            <v>1800</v>
          </cell>
          <cell r="AE588">
            <v>1800</v>
          </cell>
          <cell r="AL588">
            <v>1800</v>
          </cell>
          <cell r="AM588">
            <v>1800</v>
          </cell>
          <cell r="AU588" t="str">
            <v>UBND huyện Bố Trạch</v>
          </cell>
        </row>
        <row r="589">
          <cell r="B589" t="str">
            <v>Cải tạo, nâng cấp hệ thống điện chiếu sáng bằng đèn LED dọc theo đường QL1A đoạn từ cổng chào phía Bắc thành phố đến Cầu Nhật Lệ 2 và nâng cấp, chỉnh trang hệ thống chiếu sáng, đèn trang trí trên cầu Nhật Lệ 1</v>
          </cell>
          <cell r="G589" t="str">
            <v>Đồng Hới</v>
          </cell>
          <cell r="H589">
            <v>2020</v>
          </cell>
          <cell r="J589">
            <v>2022</v>
          </cell>
          <cell r="N589">
            <v>20000</v>
          </cell>
          <cell r="P589">
            <v>12000</v>
          </cell>
          <cell r="T589">
            <v>3600</v>
          </cell>
          <cell r="AD589">
            <v>3600</v>
          </cell>
          <cell r="AE589">
            <v>3600</v>
          </cell>
          <cell r="AL589">
            <v>3600</v>
          </cell>
          <cell r="AM589">
            <v>3600</v>
          </cell>
          <cell r="AU589" t="str">
            <v>UBND Tp Đồng Hới</v>
          </cell>
        </row>
        <row r="590">
          <cell r="B590" t="str">
            <v>Đường kết hợp kè chống ngập lụt tại địa bàn xã Hồng Thủy, huyện Lệ Thủy (giai đoạn 2)</v>
          </cell>
          <cell r="G590" t="str">
            <v>Lệ Thủy</v>
          </cell>
          <cell r="H590">
            <v>2020</v>
          </cell>
          <cell r="J590">
            <v>2022</v>
          </cell>
          <cell r="M590" t="str">
            <v>3800/QĐ-UBND ngày 07/10/2019</v>
          </cell>
          <cell r="N590">
            <v>6000</v>
          </cell>
          <cell r="P590">
            <v>3600</v>
          </cell>
          <cell r="T590">
            <v>1080</v>
          </cell>
          <cell r="AD590">
            <v>1080</v>
          </cell>
          <cell r="AE590">
            <v>1080</v>
          </cell>
          <cell r="AL590">
            <v>1080</v>
          </cell>
          <cell r="AM590">
            <v>1080</v>
          </cell>
          <cell r="AU590" t="str">
            <v>UBND xã Hồng Thủy</v>
          </cell>
        </row>
        <row r="591">
          <cell r="B591" t="str">
            <v>Ngầm tràn thôn 3 Thanh Long xã Quy Hóa</v>
          </cell>
          <cell r="G591" t="str">
            <v>Minh Hóa</v>
          </cell>
          <cell r="H591">
            <v>2020</v>
          </cell>
          <cell r="J591">
            <v>2022</v>
          </cell>
          <cell r="M591" t="str">
            <v>4066/QĐ-UBND ngày 28/10/2019</v>
          </cell>
          <cell r="N591">
            <v>3212</v>
          </cell>
          <cell r="P591">
            <v>1927</v>
          </cell>
          <cell r="T591">
            <v>578.1</v>
          </cell>
          <cell r="AD591">
            <v>578.1</v>
          </cell>
          <cell r="AE591">
            <v>578.1</v>
          </cell>
          <cell r="AL591">
            <v>578.1</v>
          </cell>
          <cell r="AM591">
            <v>578.1</v>
          </cell>
          <cell r="AU591" t="str">
            <v>UBND thị trấn Quy Đạt (trước đây là UBND xã Quy Hóa)</v>
          </cell>
        </row>
        <row r="592">
          <cell r="B592" t="str">
            <v>Đường tránh lũ kết hợp di dân sau hồ Rào Đá xã Trường Xuân</v>
          </cell>
          <cell r="G592" t="str">
            <v>Quảng Ninh</v>
          </cell>
          <cell r="H592">
            <v>2020</v>
          </cell>
          <cell r="J592">
            <v>2022</v>
          </cell>
          <cell r="M592" t="str">
            <v>3620/QĐ-UBND ngày 25/9/2019</v>
          </cell>
          <cell r="N592">
            <v>6000</v>
          </cell>
          <cell r="P592">
            <v>3600</v>
          </cell>
          <cell r="T592">
            <v>1080</v>
          </cell>
          <cell r="AD592">
            <v>1080</v>
          </cell>
          <cell r="AE592">
            <v>1080</v>
          </cell>
          <cell r="AL592">
            <v>1080</v>
          </cell>
          <cell r="AM592">
            <v>1080</v>
          </cell>
          <cell r="AU592" t="str">
            <v>UBND xã Trường Xuân</v>
          </cell>
        </row>
        <row r="593">
          <cell r="B593" t="str">
            <v>Kênh tưới nước Hồ Vân Tiền</v>
          </cell>
          <cell r="G593" t="str">
            <v>Quảng Trạch</v>
          </cell>
          <cell r="H593">
            <v>2020</v>
          </cell>
          <cell r="J593">
            <v>2022</v>
          </cell>
          <cell r="M593" t="str">
            <v>4102/QĐ-UBND ngày 29/10/2019</v>
          </cell>
          <cell r="N593">
            <v>8600</v>
          </cell>
          <cell r="P593">
            <v>5000</v>
          </cell>
          <cell r="T593">
            <v>1500</v>
          </cell>
          <cell r="AD593">
            <v>1500</v>
          </cell>
          <cell r="AE593">
            <v>1500</v>
          </cell>
          <cell r="AL593">
            <v>1500</v>
          </cell>
          <cell r="AM593">
            <v>1500</v>
          </cell>
          <cell r="AU593" t="str">
            <v>UBND xã Quảng Lưu</v>
          </cell>
        </row>
        <row r="594">
          <cell r="B594" t="str">
            <v>Đường nội thôn Lý Nguyên xã Quảng Châu, huyện Quảng Trạch</v>
          </cell>
          <cell r="G594" t="str">
            <v>Quảng Trạch</v>
          </cell>
          <cell r="H594">
            <v>2020</v>
          </cell>
          <cell r="J594">
            <v>2022</v>
          </cell>
          <cell r="N594">
            <v>1500</v>
          </cell>
          <cell r="P594">
            <v>900</v>
          </cell>
          <cell r="T594">
            <v>270</v>
          </cell>
          <cell r="AD594">
            <v>270</v>
          </cell>
          <cell r="AE594">
            <v>270</v>
          </cell>
          <cell r="AL594">
            <v>270</v>
          </cell>
          <cell r="AM594">
            <v>270</v>
          </cell>
          <cell r="AU594" t="str">
            <v>UBND xã Quảng Châu</v>
          </cell>
        </row>
        <row r="595">
          <cell r="B595" t="str">
            <v>Cứng hóa đường giao thông liên thôn theo QH nông thôn mới xã Quảng Kim</v>
          </cell>
          <cell r="G595" t="str">
            <v>Quảng Trạch</v>
          </cell>
          <cell r="H595">
            <v>2020</v>
          </cell>
          <cell r="J595">
            <v>2022</v>
          </cell>
          <cell r="N595">
            <v>8377</v>
          </cell>
          <cell r="P595">
            <v>5026.2</v>
          </cell>
          <cell r="T595">
            <v>1507.86</v>
          </cell>
          <cell r="AD595">
            <v>1507.86</v>
          </cell>
          <cell r="AE595">
            <v>1507.86</v>
          </cell>
          <cell r="AL595">
            <v>1507.86</v>
          </cell>
          <cell r="AM595">
            <v>1507.86</v>
          </cell>
          <cell r="AU595" t="str">
            <v>UBND xã Quảng Kim</v>
          </cell>
        </row>
        <row r="596">
          <cell r="B596" t="str">
            <v>XD tuyến đường Tùng - Châu - Hợp đoạn từ thôn Lý Nguyên xã Quảng Châu đến xã Quảng Hợp</v>
          </cell>
          <cell r="G596" t="str">
            <v>Quảng Trạch</v>
          </cell>
          <cell r="H596">
            <v>2020</v>
          </cell>
          <cell r="J596">
            <v>2022</v>
          </cell>
          <cell r="M596" t="str">
            <v>3403/QĐ-UBND ngày 06/9/2019</v>
          </cell>
          <cell r="N596">
            <v>7500</v>
          </cell>
          <cell r="P596">
            <v>4500</v>
          </cell>
          <cell r="T596">
            <v>1350</v>
          </cell>
          <cell r="AD596">
            <v>1350</v>
          </cell>
          <cell r="AE596">
            <v>1350</v>
          </cell>
          <cell r="AL596">
            <v>1350</v>
          </cell>
          <cell r="AM596">
            <v>1350</v>
          </cell>
          <cell r="AU596" t="str">
            <v>UBND xã Quảng Châu</v>
          </cell>
        </row>
        <row r="597">
          <cell r="B597" t="str">
            <v>Cầu Máng Bưởi Rỏi xã Quảng Hợp</v>
          </cell>
          <cell r="G597" t="str">
            <v>Quảng Trạch</v>
          </cell>
          <cell r="H597">
            <v>2020</v>
          </cell>
          <cell r="J597">
            <v>2022</v>
          </cell>
          <cell r="N597">
            <v>3500</v>
          </cell>
          <cell r="P597">
            <v>2100</v>
          </cell>
          <cell r="T597">
            <v>630</v>
          </cell>
          <cell r="AD597">
            <v>630</v>
          </cell>
          <cell r="AE597">
            <v>630</v>
          </cell>
          <cell r="AL597">
            <v>630</v>
          </cell>
          <cell r="AM597">
            <v>630</v>
          </cell>
          <cell r="AU597" t="str">
            <v>UBND xã Quảng Hợp</v>
          </cell>
        </row>
        <row r="598">
          <cell r="B598" t="str">
            <v>Xây dựng tuyến đường chống ngập lụt Cầu Lim Động Hương, thôn Minh Cầm Ngoại xã Phong Hóa</v>
          </cell>
          <cell r="G598" t="str">
            <v>Tuyên Hóa</v>
          </cell>
          <cell r="H598">
            <v>2020</v>
          </cell>
          <cell r="J598">
            <v>2022</v>
          </cell>
          <cell r="N598">
            <v>2000</v>
          </cell>
          <cell r="P598">
            <v>1200</v>
          </cell>
          <cell r="T598">
            <v>360</v>
          </cell>
          <cell r="AD598">
            <v>360</v>
          </cell>
          <cell r="AE598">
            <v>360</v>
          </cell>
          <cell r="AL598">
            <v>360</v>
          </cell>
          <cell r="AM598">
            <v>360</v>
          </cell>
          <cell r="AU598" t="str">
            <v>UBND xã Phong Hóa</v>
          </cell>
        </row>
        <row r="599">
          <cell r="B599" t="str">
            <v>Bê tông hệ thống đường, cầu bản xã Châu Hóa, huyện Tuyên Hóa</v>
          </cell>
          <cell r="G599" t="str">
            <v>Tuyên Hóa</v>
          </cell>
          <cell r="H599">
            <v>2020</v>
          </cell>
          <cell r="J599">
            <v>2022</v>
          </cell>
          <cell r="M599" t="str">
            <v>4228/QĐ-UBND ngày 30/10/2019</v>
          </cell>
          <cell r="N599">
            <v>5000</v>
          </cell>
          <cell r="P599">
            <v>3000</v>
          </cell>
          <cell r="T599">
            <v>900</v>
          </cell>
          <cell r="AD599">
            <v>900</v>
          </cell>
          <cell r="AE599">
            <v>900</v>
          </cell>
          <cell r="AL599">
            <v>900</v>
          </cell>
          <cell r="AM599">
            <v>900</v>
          </cell>
          <cell r="AU599" t="str">
            <v>UBND xã Châu Hóa</v>
          </cell>
        </row>
        <row r="600">
          <cell r="B600" t="str">
            <v>Xây dựng trạm bơm điện Cầu Nghiêng và hệ thống kênh mương xã Văn Hóa</v>
          </cell>
          <cell r="G600" t="str">
            <v>Tuyên Hóa</v>
          </cell>
          <cell r="H600">
            <v>2020</v>
          </cell>
          <cell r="J600">
            <v>2022</v>
          </cell>
          <cell r="N600">
            <v>8000</v>
          </cell>
          <cell r="P600">
            <v>4800</v>
          </cell>
          <cell r="T600">
            <v>1440</v>
          </cell>
          <cell r="AD600">
            <v>1440</v>
          </cell>
          <cell r="AE600">
            <v>1440</v>
          </cell>
          <cell r="AL600">
            <v>1440</v>
          </cell>
          <cell r="AM600">
            <v>1440</v>
          </cell>
          <cell r="AU600" t="str">
            <v>UBND xã Tiến Hóa</v>
          </cell>
        </row>
        <row r="601">
          <cell r="B601" t="str">
            <v>Đường giao thông từ thị trấn Đồng Lê đi xã Thuận Hóa, huyện Tuyên Hóa</v>
          </cell>
          <cell r="G601" t="str">
            <v>Tuyên Hóa</v>
          </cell>
          <cell r="H601">
            <v>2020</v>
          </cell>
          <cell r="J601">
            <v>2022</v>
          </cell>
          <cell r="N601">
            <v>10000</v>
          </cell>
          <cell r="P601">
            <v>6000</v>
          </cell>
          <cell r="T601">
            <v>1800</v>
          </cell>
          <cell r="AD601">
            <v>1800</v>
          </cell>
          <cell r="AE601">
            <v>1800</v>
          </cell>
          <cell r="AL601">
            <v>1800</v>
          </cell>
          <cell r="AM601">
            <v>1800</v>
          </cell>
          <cell r="AU601" t="str">
            <v>UBND xã Tiến Hóa</v>
          </cell>
        </row>
        <row r="602">
          <cell r="B602" t="str">
            <v xml:space="preserve"> Đường ngăn cản lửa và PCCC rừng phòng hộ ven biển Hải Ninh, Gia Ninh và Võ Ninh, huyện Quảng Ninh</v>
          </cell>
          <cell r="G602" t="str">
            <v>Quảng Ninh</v>
          </cell>
          <cell r="H602">
            <v>2020</v>
          </cell>
          <cell r="J602">
            <v>2022</v>
          </cell>
          <cell r="M602" t="str">
            <v>3882/QĐ-UBND ngày 14/10/2019</v>
          </cell>
          <cell r="N602">
            <v>5500</v>
          </cell>
          <cell r="O602">
            <v>5500</v>
          </cell>
          <cell r="P602">
            <v>5500</v>
          </cell>
          <cell r="T602">
            <v>1650</v>
          </cell>
          <cell r="AD602">
            <v>1650</v>
          </cell>
          <cell r="AE602">
            <v>1650</v>
          </cell>
          <cell r="AL602">
            <v>1650</v>
          </cell>
          <cell r="AM602">
            <v>1650</v>
          </cell>
          <cell r="AU602" t="str">
            <v>Chi cục Kiểm lâm tỉnh</v>
          </cell>
        </row>
        <row r="603">
          <cell r="B603" t="str">
            <v>DANH MỤC P.VX ĐỀ NGHỊ BỔ SUNG</v>
          </cell>
        </row>
        <row r="604">
          <cell r="B604" t="str">
            <v>Dự án không có trong KH ĐTC trung hạn (Bổ sung)</v>
          </cell>
        </row>
        <row r="605">
          <cell r="B605" t="str">
            <v>Hạ tầng khuôn viên tổ chức hội chợ tỉnh Quảng Bình</v>
          </cell>
          <cell r="G605" t="str">
            <v>Đồng Hới</v>
          </cell>
          <cell r="H605">
            <v>2020</v>
          </cell>
          <cell r="J605">
            <v>2022</v>
          </cell>
          <cell r="M605" t="str">
            <v>4180/QĐ-UBND ngày 30/10/2019</v>
          </cell>
          <cell r="N605">
            <v>26000</v>
          </cell>
          <cell r="P605">
            <v>26000</v>
          </cell>
          <cell r="T605">
            <v>7800</v>
          </cell>
          <cell r="AD605">
            <v>7800</v>
          </cell>
          <cell r="AE605">
            <v>7800</v>
          </cell>
          <cell r="AL605">
            <v>7800</v>
          </cell>
          <cell r="AM605">
            <v>7800</v>
          </cell>
          <cell r="AU605" t="str">
            <v>Sở Văn hóa và Thể thao</v>
          </cell>
        </row>
        <row r="606">
          <cell r="B606" t="str">
            <v xml:space="preserve">Hạ tầng xung quanh Nghĩa trang xã Đức Ninh, TP Đồng Hới </v>
          </cell>
          <cell r="G606" t="str">
            <v>Đồng Hới</v>
          </cell>
          <cell r="H606">
            <v>2020</v>
          </cell>
          <cell r="J606">
            <v>2022</v>
          </cell>
          <cell r="M606" t="str">
            <v>4187/QĐ-UBND ngày 30/10/2019</v>
          </cell>
          <cell r="N606">
            <v>9000</v>
          </cell>
          <cell r="P606">
            <v>3900</v>
          </cell>
          <cell r="T606">
            <v>1170</v>
          </cell>
          <cell r="AD606">
            <v>1170</v>
          </cell>
          <cell r="AE606">
            <v>1170</v>
          </cell>
          <cell r="AL606">
            <v>1170</v>
          </cell>
          <cell r="AM606">
            <v>1170</v>
          </cell>
          <cell r="AU606" t="str">
            <v>UBND xã Đức Ninh</v>
          </cell>
        </row>
        <row r="607">
          <cell r="B607" t="str">
            <v>Hội trường và Nhà làm việc UBND xã Quảng Phú</v>
          </cell>
          <cell r="G607" t="str">
            <v>Quảng Trạch</v>
          </cell>
          <cell r="H607">
            <v>2020</v>
          </cell>
          <cell r="J607">
            <v>2022</v>
          </cell>
          <cell r="M607" t="str">
            <v>4303/QĐ-UBND ngày 31/10/2019</v>
          </cell>
          <cell r="N607">
            <v>8000</v>
          </cell>
          <cell r="O607">
            <v>3000</v>
          </cell>
          <cell r="P607">
            <v>3000</v>
          </cell>
          <cell r="T607">
            <v>900</v>
          </cell>
          <cell r="AD607">
            <v>900</v>
          </cell>
          <cell r="AE607">
            <v>900</v>
          </cell>
          <cell r="AL607">
            <v>900</v>
          </cell>
          <cell r="AM607">
            <v>900</v>
          </cell>
          <cell r="AU607" t="str">
            <v>UBND xã Quảng Phú</v>
          </cell>
        </row>
        <row r="608">
          <cell r="B608" t="str">
            <v>DANH MỤC P.KT ĐỀ NGHỊ BỔ SUNG</v>
          </cell>
        </row>
        <row r="609">
          <cell r="B609" t="str">
            <v>Nhà ở công vụ và nâng cấp khuôn viên công an huyện Lệ Thủy</v>
          </cell>
          <cell r="G609" t="str">
            <v>Lệ Thủy</v>
          </cell>
          <cell r="H609">
            <v>2020</v>
          </cell>
          <cell r="J609">
            <v>2022</v>
          </cell>
          <cell r="M609" t="str">
            <v>4135/QĐ-UBND ngày 30/10/2019</v>
          </cell>
          <cell r="N609">
            <v>6500</v>
          </cell>
          <cell r="P609">
            <v>6500</v>
          </cell>
          <cell r="T609">
            <v>1950</v>
          </cell>
          <cell r="AD609">
            <v>1950</v>
          </cell>
          <cell r="AE609">
            <v>1950</v>
          </cell>
          <cell r="AL609">
            <v>1950</v>
          </cell>
          <cell r="AM609">
            <v>1950</v>
          </cell>
          <cell r="AR609" t="str">
            <v>Dân dụng</v>
          </cell>
          <cell r="AU609" t="str">
            <v>Công an huyện Lệ Thủy</v>
          </cell>
        </row>
        <row r="610">
          <cell r="B610" t="str">
            <v>Đường cứu hộ, cứu nạn dọc sông Gianh xã Quảng Tiên</v>
          </cell>
          <cell r="G610" t="str">
            <v>Ba Đồn</v>
          </cell>
          <cell r="H610">
            <v>2020</v>
          </cell>
          <cell r="J610">
            <v>2022</v>
          </cell>
          <cell r="M610" t="str">
            <v>4175/QĐ-UBND ngày 30/10/2019</v>
          </cell>
          <cell r="N610">
            <v>6500</v>
          </cell>
          <cell r="P610">
            <v>6500</v>
          </cell>
          <cell r="T610">
            <v>1950</v>
          </cell>
          <cell r="AD610">
            <v>1950</v>
          </cell>
          <cell r="AE610">
            <v>1950</v>
          </cell>
          <cell r="AL610">
            <v>1950</v>
          </cell>
          <cell r="AM610">
            <v>1950</v>
          </cell>
          <cell r="AR610" t="str">
            <v>Giao thông</v>
          </cell>
          <cell r="AT610" t="str">
            <v>NTM</v>
          </cell>
          <cell r="AU610" t="str">
            <v>UBND xã Quảng Tiên</v>
          </cell>
        </row>
        <row r="611">
          <cell r="B611" t="str">
            <v>Bê tông hóa các tuyến đường vùng Cố Bà về Bãi Nghè xã Quảng Thủy</v>
          </cell>
          <cell r="G611" t="str">
            <v>Ba Đồn</v>
          </cell>
          <cell r="H611">
            <v>2020</v>
          </cell>
          <cell r="J611">
            <v>2022</v>
          </cell>
          <cell r="M611" t="str">
            <v>4173/QĐ-UBND ngày 30/10/2019</v>
          </cell>
          <cell r="N611">
            <v>6700</v>
          </cell>
          <cell r="P611">
            <v>6700</v>
          </cell>
          <cell r="T611">
            <v>2010</v>
          </cell>
          <cell r="AD611">
            <v>2010</v>
          </cell>
          <cell r="AE611">
            <v>2010</v>
          </cell>
          <cell r="AL611">
            <v>2010</v>
          </cell>
          <cell r="AM611">
            <v>2010</v>
          </cell>
          <cell r="AR611" t="str">
            <v>Giao thông</v>
          </cell>
          <cell r="AT611" t="str">
            <v>NTM</v>
          </cell>
          <cell r="AU611" t="str">
            <v>UBND xã Quảng Thủy</v>
          </cell>
        </row>
        <row r="612">
          <cell r="B612" t="str">
            <v>Các tuyến đường giao thông xã Quảng Trung, thị xã Ba Đồn</v>
          </cell>
          <cell r="G612" t="str">
            <v>Ba Đồn</v>
          </cell>
          <cell r="H612">
            <v>2020</v>
          </cell>
          <cell r="J612">
            <v>2022</v>
          </cell>
          <cell r="M612" t="str">
            <v>4171/QĐ-UBND ngày 30/10/2019</v>
          </cell>
          <cell r="N612">
            <v>8500</v>
          </cell>
          <cell r="P612">
            <v>6500</v>
          </cell>
          <cell r="T612">
            <v>1950</v>
          </cell>
          <cell r="AD612">
            <v>1950</v>
          </cell>
          <cell r="AE612">
            <v>1950</v>
          </cell>
          <cell r="AL612">
            <v>1950</v>
          </cell>
          <cell r="AM612">
            <v>1950</v>
          </cell>
          <cell r="AR612" t="str">
            <v>Giao thông</v>
          </cell>
          <cell r="AT612" t="str">
            <v>NTM</v>
          </cell>
          <cell r="AU612" t="str">
            <v>UBND xã Quảng Trung</v>
          </cell>
        </row>
        <row r="613">
          <cell r="B613" t="str">
            <v>Các tuyến đường giao thông xã Lương Ninh, huyện Quảng Ninh</v>
          </cell>
          <cell r="G613" t="str">
            <v>Quảng Ninh</v>
          </cell>
          <cell r="H613">
            <v>2020</v>
          </cell>
          <cell r="J613">
            <v>2022</v>
          </cell>
          <cell r="M613" t="str">
            <v>4296/QĐ-UBND ngày 31/10/2019</v>
          </cell>
          <cell r="N613">
            <v>10000</v>
          </cell>
          <cell r="P613">
            <v>7500</v>
          </cell>
          <cell r="T613">
            <v>2250</v>
          </cell>
          <cell r="AD613">
            <v>2250</v>
          </cell>
          <cell r="AE613">
            <v>2250</v>
          </cell>
          <cell r="AL613">
            <v>2250</v>
          </cell>
          <cell r="AM613">
            <v>2250</v>
          </cell>
          <cell r="AU613" t="str">
            <v>UBND xã Lương Ninh</v>
          </cell>
        </row>
        <row r="614">
          <cell r="B614" t="str">
            <v>Xây dựng Kè chống sạt lở hói Xuân Hồi- Đông Thành xã Liên Thủy, huyện Lệ Thủy</v>
          </cell>
          <cell r="G614" t="str">
            <v>Lệ Thủy</v>
          </cell>
          <cell r="H614">
            <v>2020</v>
          </cell>
          <cell r="J614">
            <v>2022</v>
          </cell>
          <cell r="M614" t="str">
            <v>4247/QĐ-UBND ngày 30/10/2019</v>
          </cell>
          <cell r="N614">
            <v>5000</v>
          </cell>
          <cell r="P614">
            <v>5000</v>
          </cell>
          <cell r="T614">
            <v>1500</v>
          </cell>
          <cell r="AD614">
            <v>1500</v>
          </cell>
          <cell r="AE614">
            <v>1500</v>
          </cell>
          <cell r="AL614">
            <v>1500</v>
          </cell>
          <cell r="AM614">
            <v>1500</v>
          </cell>
          <cell r="AU614" t="str">
            <v>UBND xã Liên Thủy</v>
          </cell>
        </row>
        <row r="615">
          <cell r="B615" t="str">
            <v>Tuyến đường từ thôn Hoàng Viễn đi xã Ngân Thủy, huyện Lệ Thủy</v>
          </cell>
          <cell r="G615" t="str">
            <v>Lệ Thủy</v>
          </cell>
          <cell r="H615">
            <v>2020</v>
          </cell>
          <cell r="J615">
            <v>2022</v>
          </cell>
          <cell r="M615" t="str">
            <v>4161/QĐ-UBND ngày 30/10/2019</v>
          </cell>
          <cell r="N615">
            <v>7500</v>
          </cell>
          <cell r="P615">
            <v>7500</v>
          </cell>
          <cell r="T615">
            <v>2250</v>
          </cell>
          <cell r="AD615">
            <v>2250</v>
          </cell>
          <cell r="AE615">
            <v>2250</v>
          </cell>
          <cell r="AL615">
            <v>2250</v>
          </cell>
          <cell r="AM615">
            <v>2250</v>
          </cell>
          <cell r="AU615" t="str">
            <v>UBND xã Sơn Thủy</v>
          </cell>
        </row>
        <row r="616">
          <cell r="B616" t="str">
            <v>Đường kết hợp kè chống xói lở ven biển xã Cảnh Dương (giai đoạn 2)</v>
          </cell>
          <cell r="G616" t="str">
            <v>Quảng Trạch</v>
          </cell>
          <cell r="H616">
            <v>2020</v>
          </cell>
          <cell r="J616">
            <v>2022</v>
          </cell>
          <cell r="M616" t="str">
            <v>4155/QĐ-UBND ngày 30/10/2019</v>
          </cell>
          <cell r="N616">
            <v>12500</v>
          </cell>
          <cell r="P616">
            <v>11000</v>
          </cell>
          <cell r="T616">
            <v>3300</v>
          </cell>
          <cell r="AD616">
            <v>3300</v>
          </cell>
          <cell r="AE616">
            <v>3300</v>
          </cell>
          <cell r="AL616">
            <v>3300</v>
          </cell>
          <cell r="AM616">
            <v>3300</v>
          </cell>
          <cell r="AU616" t="str">
            <v>UBND xã Cảnh Dương</v>
          </cell>
        </row>
        <row r="617">
          <cell r="B617" t="str">
            <v>Đường tránh lũ kết hợp đê bao ngăn mặn thôn Quảng Xá, xã Tân Ninh, huyện Quảng Ninh</v>
          </cell>
          <cell r="G617" t="str">
            <v>Quảng Ninh</v>
          </cell>
          <cell r="H617">
            <v>2020</v>
          </cell>
          <cell r="J617">
            <v>2022</v>
          </cell>
          <cell r="M617" t="str">
            <v>4152/QĐ-UBND ngày 30/10/2019</v>
          </cell>
          <cell r="N617">
            <v>7500</v>
          </cell>
          <cell r="P617">
            <v>5000</v>
          </cell>
          <cell r="T617">
            <v>1500</v>
          </cell>
          <cell r="AD617">
            <v>1500</v>
          </cell>
          <cell r="AE617">
            <v>1500</v>
          </cell>
          <cell r="AL617">
            <v>1500</v>
          </cell>
          <cell r="AM617">
            <v>1500</v>
          </cell>
          <cell r="AU617" t="str">
            <v>UBND xã Tân Ninh</v>
          </cell>
        </row>
        <row r="618">
          <cell r="B618" t="str">
            <v>Đường liên thôn Xuân Dục 1-Xuân Dục 4, xã Xuân Ninh, huyện Quảng Ninh</v>
          </cell>
          <cell r="G618" t="str">
            <v>Quảng Ninh</v>
          </cell>
          <cell r="H618">
            <v>2020</v>
          </cell>
          <cell r="J618">
            <v>2022</v>
          </cell>
          <cell r="M618" t="str">
            <v>4150/QĐ-UBND ngày 30/10/2019</v>
          </cell>
          <cell r="N618">
            <v>5000</v>
          </cell>
          <cell r="P618">
            <v>5000</v>
          </cell>
          <cell r="T618">
            <v>1500</v>
          </cell>
          <cell r="AD618">
            <v>1500</v>
          </cell>
          <cell r="AE618">
            <v>1500</v>
          </cell>
          <cell r="AL618">
            <v>1500</v>
          </cell>
          <cell r="AM618">
            <v>1500</v>
          </cell>
          <cell r="AU618" t="str">
            <v>UBND xã Xuân Ninh</v>
          </cell>
        </row>
        <row r="619">
          <cell r="B619" t="str">
            <v>Cầu sông Trước, xã Tây Trạch, huyện Bố Trạch</v>
          </cell>
          <cell r="G619" t="str">
            <v>Bố Trạch</v>
          </cell>
          <cell r="H619">
            <v>2020</v>
          </cell>
          <cell r="J619">
            <v>2022</v>
          </cell>
          <cell r="M619" t="str">
            <v>978a/QĐ-UBND ngày 31/10/2019</v>
          </cell>
          <cell r="N619">
            <v>20000</v>
          </cell>
          <cell r="P619">
            <v>1000</v>
          </cell>
          <cell r="T619">
            <v>1000</v>
          </cell>
          <cell r="AD619">
            <v>1000</v>
          </cell>
          <cell r="AE619">
            <v>1000</v>
          </cell>
          <cell r="AL619">
            <v>1000</v>
          </cell>
          <cell r="AM619">
            <v>1000</v>
          </cell>
          <cell r="AU619" t="str">
            <v>UBND huyện Bố Trạch</v>
          </cell>
        </row>
        <row r="620">
          <cell r="B620" t="str">
            <v>Đường phát triển kinh tế kết nối hạ tầng giao thông từ cầu Minh Lệ đi ga Ngân Sơn</v>
          </cell>
          <cell r="G620" t="str">
            <v>Ba Đồn</v>
          </cell>
          <cell r="H620">
            <v>2020</v>
          </cell>
          <cell r="J620">
            <v>2022</v>
          </cell>
          <cell r="M620" t="str">
            <v>4210/QĐ-UBND ngày 30/10/2019</v>
          </cell>
          <cell r="N620">
            <v>11000</v>
          </cell>
          <cell r="P620">
            <v>1000</v>
          </cell>
          <cell r="T620">
            <v>1000</v>
          </cell>
          <cell r="AD620">
            <v>1000</v>
          </cell>
          <cell r="AE620">
            <v>1000</v>
          </cell>
          <cell r="AL620">
            <v>1000</v>
          </cell>
          <cell r="AM620">
            <v>1000</v>
          </cell>
          <cell r="AU620" t="str">
            <v>UBND xã Quảng Minh</v>
          </cell>
        </row>
        <row r="621">
          <cell r="B621" t="str">
            <v>Các tuyến đường GTNT xã Minh Hóa, huyện Minh Hóa</v>
          </cell>
          <cell r="G621" t="str">
            <v>Minh Hóa</v>
          </cell>
          <cell r="H621">
            <v>2020</v>
          </cell>
          <cell r="J621">
            <v>2022</v>
          </cell>
          <cell r="M621" t="str">
            <v>4183/QĐ-UBND ngày 30/10/2019</v>
          </cell>
          <cell r="N621">
            <v>8500</v>
          </cell>
          <cell r="P621">
            <v>1000</v>
          </cell>
          <cell r="T621">
            <v>1000</v>
          </cell>
          <cell r="AD621">
            <v>1000</v>
          </cell>
          <cell r="AE621">
            <v>1000</v>
          </cell>
          <cell r="AL621">
            <v>1000</v>
          </cell>
          <cell r="AM621">
            <v>1000</v>
          </cell>
          <cell r="AU621" t="str">
            <v>UBND huyện Minh Hóa</v>
          </cell>
        </row>
        <row r="622">
          <cell r="B622" t="str">
            <v>Cải tạo, nâng cấp đường giao thông đoạn từ đường Phan Đình Phùng rẽ vào Nhà máy phân loại, xử lý rác thải, sản xuất biogas và phân bón khoáng hữu cơ đến Quốc lộ 1A</v>
          </cell>
          <cell r="G622" t="str">
            <v>Đồng Hới, Bố Trạch</v>
          </cell>
          <cell r="H622">
            <v>2020</v>
          </cell>
          <cell r="J622">
            <v>2022</v>
          </cell>
          <cell r="M622" t="str">
            <v>4159/QĐ-UBND ngày 30/10/2019</v>
          </cell>
          <cell r="N622">
            <v>20000</v>
          </cell>
          <cell r="P622">
            <v>1000</v>
          </cell>
          <cell r="T622">
            <v>1000</v>
          </cell>
          <cell r="AD622">
            <v>1000</v>
          </cell>
          <cell r="AE622">
            <v>1000</v>
          </cell>
          <cell r="AL622">
            <v>1000</v>
          </cell>
          <cell r="AM622">
            <v>1000</v>
          </cell>
          <cell r="AU622" t="str">
            <v>UBND huyện Bố Trạch</v>
          </cell>
        </row>
        <row r="623">
          <cell r="B623" t="str">
            <v>Đường tránh sau khu du lịch núi Thần Đinh xã Trường Xuân, huyện Quảng Ninh</v>
          </cell>
          <cell r="G623" t="str">
            <v>Quảng Ninh</v>
          </cell>
          <cell r="H623">
            <v>2020</v>
          </cell>
          <cell r="J623">
            <v>2022</v>
          </cell>
          <cell r="M623" t="str">
            <v>4148/QĐ-UBND ngày 30/10/2019</v>
          </cell>
          <cell r="N623">
            <v>20000</v>
          </cell>
          <cell r="P623">
            <v>1000</v>
          </cell>
          <cell r="T623">
            <v>1000</v>
          </cell>
          <cell r="AD623">
            <v>1000</v>
          </cell>
          <cell r="AE623">
            <v>1000</v>
          </cell>
          <cell r="AL623">
            <v>1000</v>
          </cell>
          <cell r="AM623">
            <v>1000</v>
          </cell>
          <cell r="AU623" t="str">
            <v>UBND huyện Quảng Ninh</v>
          </cell>
        </row>
        <row r="624">
          <cell r="B624" t="str">
            <v>Khắc phục khẩn cấp đường nội thị thị trấn Đồng Lê</v>
          </cell>
          <cell r="G624" t="str">
            <v>Tuyên Hóa</v>
          </cell>
          <cell r="H624">
            <v>2020</v>
          </cell>
          <cell r="J624">
            <v>2022</v>
          </cell>
          <cell r="M624" t="str">
            <v>2703/QĐ-UBND ngày 04/8/2020</v>
          </cell>
          <cell r="N624">
            <v>14600</v>
          </cell>
          <cell r="P624">
            <v>1000</v>
          </cell>
          <cell r="T624">
            <v>1000</v>
          </cell>
          <cell r="AD624">
            <v>1000</v>
          </cell>
          <cell r="AE624">
            <v>1000</v>
          </cell>
          <cell r="AL624">
            <v>1000</v>
          </cell>
          <cell r="AM624">
            <v>1000</v>
          </cell>
          <cell r="AU624" t="str">
            <v>UBND huyện Tuyên Hóa</v>
          </cell>
        </row>
        <row r="625">
          <cell r="B625" t="str">
            <v>Nhà ăn, ở thường trực cán bộ chiến sỹ tại trụ sở Công an tỉnh Quảng Bình</v>
          </cell>
          <cell r="G625" t="str">
            <v>Đồng Hới</v>
          </cell>
          <cell r="H625">
            <v>2020</v>
          </cell>
          <cell r="J625">
            <v>2022</v>
          </cell>
          <cell r="M625" t="str">
            <v>4163/QĐ-UBND ngày 30/10/2019</v>
          </cell>
          <cell r="N625">
            <v>10000</v>
          </cell>
          <cell r="P625">
            <v>1000</v>
          </cell>
          <cell r="T625">
            <v>1000</v>
          </cell>
          <cell r="AD625">
            <v>1000</v>
          </cell>
          <cell r="AE625">
            <v>1000</v>
          </cell>
          <cell r="AL625">
            <v>1000</v>
          </cell>
          <cell r="AM625">
            <v>1000</v>
          </cell>
          <cell r="AU625" t="str">
            <v>Công an tỉnh</v>
          </cell>
        </row>
        <row r="626">
          <cell r="B626" t="str">
            <v>Xây dựng cầu kiểm soát cửa sông Roòn</v>
          </cell>
          <cell r="G626" t="str">
            <v>Quảng Trạch</v>
          </cell>
          <cell r="H626">
            <v>2020</v>
          </cell>
          <cell r="J626">
            <v>2022</v>
          </cell>
          <cell r="M626" t="str">
            <v>2498/QĐ-UBND ngày 17/7/2020</v>
          </cell>
          <cell r="N626">
            <v>5000</v>
          </cell>
          <cell r="P626">
            <v>1000</v>
          </cell>
          <cell r="T626">
            <v>1000</v>
          </cell>
          <cell r="AD626">
            <v>1000</v>
          </cell>
          <cell r="AE626">
            <v>1000</v>
          </cell>
          <cell r="AL626">
            <v>1000</v>
          </cell>
          <cell r="AM626">
            <v>1000</v>
          </cell>
          <cell r="AU626" t="str">
            <v>BCH Bộ đội BP tỉnh</v>
          </cell>
        </row>
        <row r="627">
          <cell r="B627" t="str">
            <v xml:space="preserve">Tuyến đường nối từ phía Nam hồ Bàu Mây kết nối với tuyến đường liên xã Quảng Phương </v>
          </cell>
          <cell r="G627" t="str">
            <v>Quảng Trạch</v>
          </cell>
          <cell r="H627">
            <v>2020</v>
          </cell>
          <cell r="J627">
            <v>2022</v>
          </cell>
          <cell r="M627" t="str">
            <v>4717/QĐ-UBND ngày 14/12/2020</v>
          </cell>
          <cell r="N627">
            <v>15000</v>
          </cell>
          <cell r="P627">
            <v>1000</v>
          </cell>
          <cell r="T627">
            <v>1000</v>
          </cell>
          <cell r="AD627">
            <v>1000</v>
          </cell>
          <cell r="AE627">
            <v>1000</v>
          </cell>
          <cell r="AL627">
            <v>1000</v>
          </cell>
          <cell r="AM627">
            <v>1000</v>
          </cell>
          <cell r="AU627" t="str">
            <v>UBND huyện Quảng Trạch</v>
          </cell>
        </row>
        <row r="628">
          <cell r="B628" t="str">
            <v>Sửa chữa, nâng cấp tuyến đường dọc bờ sông Kiến Giang đoạn từ cầu Phong Xuân đi di tích lịch sử chiến thắng Xuân Bồ, xã Xuân Thủy, huyện Lệ Thủy</v>
          </cell>
          <cell r="G628" t="str">
            <v>Lệ Thủy</v>
          </cell>
          <cell r="H628">
            <v>2020</v>
          </cell>
          <cell r="J628">
            <v>2022</v>
          </cell>
          <cell r="M628" t="str">
            <v>3492/QĐ-UBND ngày 24/9/2020</v>
          </cell>
          <cell r="N628">
            <v>15000</v>
          </cell>
          <cell r="P628">
            <v>1000</v>
          </cell>
          <cell r="T628">
            <v>1000</v>
          </cell>
          <cell r="AD628">
            <v>1000</v>
          </cell>
          <cell r="AE628">
            <v>1000</v>
          </cell>
          <cell r="AL628">
            <v>1000</v>
          </cell>
          <cell r="AM628">
            <v>1000</v>
          </cell>
          <cell r="AU628" t="str">
            <v>UBND huyện Lệ Thủy</v>
          </cell>
        </row>
        <row r="629">
          <cell r="B629" t="str">
            <v>Đường tránh lũ thôn Xuân Hạ, xã Văn Hóa</v>
          </cell>
          <cell r="G629" t="str">
            <v>Tuyên Hóa</v>
          </cell>
          <cell r="H629">
            <v>2020</v>
          </cell>
          <cell r="J629">
            <v>2022</v>
          </cell>
          <cell r="M629" t="str">
            <v>4103/QĐ-UBND ngày 29/10/2019</v>
          </cell>
          <cell r="N629">
            <v>2400</v>
          </cell>
          <cell r="P629">
            <v>2400</v>
          </cell>
          <cell r="T629">
            <v>720</v>
          </cell>
          <cell r="AD629">
            <v>720</v>
          </cell>
          <cell r="AE629">
            <v>720</v>
          </cell>
          <cell r="AL629">
            <v>720</v>
          </cell>
          <cell r="AM629">
            <v>720</v>
          </cell>
          <cell r="AU629" t="str">
            <v>UBND xã Văn Hóa</v>
          </cell>
        </row>
        <row r="630">
          <cell r="B630" t="str">
            <v>Tuyến đường chính Quốc lộ 12A đi vùng Nam, đoạn từ xã Quảng Lộc đi cụm trung tâm các xã vùng Nam, thị xã Ba Đồn</v>
          </cell>
          <cell r="G630" t="str">
            <v>Ba Đồn</v>
          </cell>
          <cell r="H630">
            <v>2020</v>
          </cell>
          <cell r="J630">
            <v>2022</v>
          </cell>
          <cell r="M630" t="str">
            <v>4236/QĐ-UBND ngày 30/10/2019</v>
          </cell>
          <cell r="N630">
            <v>70000</v>
          </cell>
          <cell r="P630">
            <v>50000</v>
          </cell>
          <cell r="T630">
            <v>15000</v>
          </cell>
          <cell r="AD630">
            <v>15000</v>
          </cell>
          <cell r="AE630">
            <v>15000</v>
          </cell>
          <cell r="AU630" t="str">
            <v>UBND thị xã Ba Đồn</v>
          </cell>
        </row>
        <row r="631">
          <cell r="B631" t="str">
            <v>Nâng cấp tuyến đường từ trung tâm huyện lỵ mới kết nối với đường trục chính liên 5 xã đi phường Ba Đồn với các xã Quảng Tiến, Quảng Lưu, Quảng Thạch</v>
          </cell>
          <cell r="G631" t="str">
            <v>Quảng Trạch</v>
          </cell>
          <cell r="H631">
            <v>2021</v>
          </cell>
          <cell r="J631">
            <v>2023</v>
          </cell>
          <cell r="N631">
            <v>25000</v>
          </cell>
          <cell r="P631">
            <v>25000</v>
          </cell>
          <cell r="AU631" t="str">
            <v>UBND huyện Quảng Trạch</v>
          </cell>
        </row>
        <row r="632">
          <cell r="B632" t="str">
            <v>Điều tra, cắm mốc vết lũ trận lũ lịch sử năm 2020 và lập bản đồ ngập lụt cho 04 lưu vực sông lớn trên địa bàn tỉnh Quảng Bình</v>
          </cell>
          <cell r="G632" t="str">
            <v>Quảng Bình</v>
          </cell>
          <cell r="H632">
            <v>2021</v>
          </cell>
          <cell r="J632">
            <v>2023</v>
          </cell>
          <cell r="N632">
            <v>7000</v>
          </cell>
          <cell r="P632">
            <v>7000</v>
          </cell>
          <cell r="AU632" t="str">
            <v>Chi cục Thủy lợi và PCLB</v>
          </cell>
        </row>
        <row r="633">
          <cell r="B633" t="str">
            <v>Đình chợ Trung tâm xã Mai Hóa, huyện Tuyên Hóa</v>
          </cell>
          <cell r="G633" t="str">
            <v>Tuyên Hóa</v>
          </cell>
          <cell r="H633">
            <v>2021</v>
          </cell>
          <cell r="J633">
            <v>2023</v>
          </cell>
          <cell r="N633">
            <v>3500</v>
          </cell>
          <cell r="P633">
            <v>3500</v>
          </cell>
          <cell r="AU633" t="str">
            <v>UBND xã Mai Hóa</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8-CKNS"/>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V185"/>
  <sheetViews>
    <sheetView tabSelected="1" zoomScale="75" zoomScaleNormal="75" workbookViewId="0">
      <pane xSplit="2" ySplit="10" topLeftCell="C142" activePane="bottomRight" state="frozen"/>
      <selection activeCell="H11" sqref="H11"/>
      <selection pane="topRight" activeCell="H11" sqref="H11"/>
      <selection pane="bottomLeft" activeCell="H11" sqref="H11"/>
      <selection pane="bottomRight" activeCell="AB25" sqref="AB25"/>
    </sheetView>
  </sheetViews>
  <sheetFormatPr defaultRowHeight="18" x14ac:dyDescent="0.3"/>
  <cols>
    <col min="1" max="1" width="10.109375" style="244" customWidth="1"/>
    <col min="2" max="2" width="39.5546875" style="245" customWidth="1"/>
    <col min="3" max="3" width="14.88671875" style="246" customWidth="1"/>
    <col min="4" max="4" width="9.5546875" style="246" customWidth="1"/>
    <col min="5" max="5" width="9.88671875" style="246" customWidth="1"/>
    <col min="6" max="6" width="27.33203125" style="247" customWidth="1"/>
    <col min="7" max="7" width="13.5546875" style="248" customWidth="1"/>
    <col min="8" max="8" width="14.33203125" style="248" customWidth="1"/>
    <col min="9" max="9" width="11" style="248" hidden="1" customWidth="1"/>
    <col min="10" max="10" width="20.6640625" style="248" hidden="1" customWidth="1"/>
    <col min="11" max="11" width="11" style="248" hidden="1" customWidth="1"/>
    <col min="12" max="12" width="20.6640625" style="248" hidden="1" customWidth="1"/>
    <col min="13" max="13" width="21.6640625" style="248" hidden="1" customWidth="1"/>
    <col min="14" max="14" width="10.44140625" style="248" hidden="1" customWidth="1"/>
    <col min="15" max="15" width="11" style="248" hidden="1" customWidth="1"/>
    <col min="16" max="16" width="12.33203125" style="248" hidden="1" customWidth="1"/>
    <col min="17" max="17" width="13.88671875" style="248" hidden="1" customWidth="1"/>
    <col min="18" max="18" width="13.109375" style="248" customWidth="1"/>
    <col min="19" max="20" width="14.44140625" style="248" customWidth="1"/>
    <col min="21" max="21" width="12.33203125" style="5" customWidth="1"/>
    <col min="22" max="22" width="16.109375" style="4" customWidth="1"/>
    <col min="23" max="23" width="13.88671875" style="5" customWidth="1"/>
    <col min="24" max="228" width="8.88671875" style="5"/>
    <col min="229" max="229" width="5.109375" style="5" customWidth="1"/>
    <col min="230" max="230" width="32.44140625" style="5" customWidth="1"/>
    <col min="231" max="233" width="10.33203125" style="5" customWidth="1"/>
    <col min="234" max="235" width="12.44140625" style="5" customWidth="1"/>
    <col min="236" max="236" width="11.33203125" style="5" customWidth="1"/>
    <col min="237" max="237" width="12.44140625" style="5" customWidth="1"/>
    <col min="238" max="238" width="11.33203125" style="5" customWidth="1"/>
    <col min="239" max="239" width="12.44140625" style="5" customWidth="1"/>
    <col min="240" max="240" width="11.33203125" style="5" customWidth="1"/>
    <col min="241" max="241" width="12.44140625" style="5" customWidth="1"/>
    <col min="242" max="242" width="11.33203125" style="5" customWidth="1"/>
    <col min="243" max="243" width="12.44140625" style="5" customWidth="1"/>
    <col min="244" max="244" width="11.33203125" style="5" customWidth="1"/>
    <col min="245" max="245" width="14.109375" style="5" customWidth="1"/>
    <col min="246" max="246" width="10.33203125" style="5" customWidth="1"/>
    <col min="247" max="247" width="17.109375" style="5" customWidth="1"/>
    <col min="248" max="248" width="12" style="5" customWidth="1"/>
    <col min="249" max="249" width="14.109375" style="5" customWidth="1"/>
    <col min="250" max="250" width="10.33203125" style="5" customWidth="1"/>
    <col min="251" max="251" width="17.109375" style="5" customWidth="1"/>
    <col min="252" max="252" width="12" style="5" customWidth="1"/>
    <col min="253" max="253" width="10.6640625" style="5" customWidth="1"/>
    <col min="254" max="256" width="0" style="5" hidden="1" customWidth="1"/>
    <col min="257" max="484" width="8.88671875" style="5"/>
    <col min="485" max="485" width="5.109375" style="5" customWidth="1"/>
    <col min="486" max="486" width="32.44140625" style="5" customWidth="1"/>
    <col min="487" max="489" width="10.33203125" style="5" customWidth="1"/>
    <col min="490" max="491" width="12.44140625" style="5" customWidth="1"/>
    <col min="492" max="492" width="11.33203125" style="5" customWidth="1"/>
    <col min="493" max="493" width="12.44140625" style="5" customWidth="1"/>
    <col min="494" max="494" width="11.33203125" style="5" customWidth="1"/>
    <col min="495" max="495" width="12.44140625" style="5" customWidth="1"/>
    <col min="496" max="496" width="11.33203125" style="5" customWidth="1"/>
    <col min="497" max="497" width="12.44140625" style="5" customWidth="1"/>
    <col min="498" max="498" width="11.33203125" style="5" customWidth="1"/>
    <col min="499" max="499" width="12.44140625" style="5" customWidth="1"/>
    <col min="500" max="500" width="11.33203125" style="5" customWidth="1"/>
    <col min="501" max="501" width="14.109375" style="5" customWidth="1"/>
    <col min="502" max="502" width="10.33203125" style="5" customWidth="1"/>
    <col min="503" max="503" width="17.109375" style="5" customWidth="1"/>
    <col min="504" max="504" width="12" style="5" customWidth="1"/>
    <col min="505" max="505" width="14.109375" style="5" customWidth="1"/>
    <col min="506" max="506" width="10.33203125" style="5" customWidth="1"/>
    <col min="507" max="507" width="17.109375" style="5" customWidth="1"/>
    <col min="508" max="508" width="12" style="5" customWidth="1"/>
    <col min="509" max="509" width="10.6640625" style="5" customWidth="1"/>
    <col min="510" max="512" width="0" style="5" hidden="1" customWidth="1"/>
    <col min="513" max="740" width="8.88671875" style="5"/>
    <col min="741" max="741" width="5.109375" style="5" customWidth="1"/>
    <col min="742" max="742" width="32.44140625" style="5" customWidth="1"/>
    <col min="743" max="745" width="10.33203125" style="5" customWidth="1"/>
    <col min="746" max="747" width="12.44140625" style="5" customWidth="1"/>
    <col min="748" max="748" width="11.33203125" style="5" customWidth="1"/>
    <col min="749" max="749" width="12.44140625" style="5" customWidth="1"/>
    <col min="750" max="750" width="11.33203125" style="5" customWidth="1"/>
    <col min="751" max="751" width="12.44140625" style="5" customWidth="1"/>
    <col min="752" max="752" width="11.33203125" style="5" customWidth="1"/>
    <col min="753" max="753" width="12.44140625" style="5" customWidth="1"/>
    <col min="754" max="754" width="11.33203125" style="5" customWidth="1"/>
    <col min="755" max="755" width="12.44140625" style="5" customWidth="1"/>
    <col min="756" max="756" width="11.33203125" style="5" customWidth="1"/>
    <col min="757" max="757" width="14.109375" style="5" customWidth="1"/>
    <col min="758" max="758" width="10.33203125" style="5" customWidth="1"/>
    <col min="759" max="759" width="17.109375" style="5" customWidth="1"/>
    <col min="760" max="760" width="12" style="5" customWidth="1"/>
    <col min="761" max="761" width="14.109375" style="5" customWidth="1"/>
    <col min="762" max="762" width="10.33203125" style="5" customWidth="1"/>
    <col min="763" max="763" width="17.109375" style="5" customWidth="1"/>
    <col min="764" max="764" width="12" style="5" customWidth="1"/>
    <col min="765" max="765" width="10.6640625" style="5" customWidth="1"/>
    <col min="766" max="768" width="0" style="5" hidden="1" customWidth="1"/>
    <col min="769" max="996" width="8.88671875" style="5"/>
    <col min="997" max="997" width="5.109375" style="5" customWidth="1"/>
    <col min="998" max="998" width="32.44140625" style="5" customWidth="1"/>
    <col min="999" max="1001" width="10.33203125" style="5" customWidth="1"/>
    <col min="1002" max="1003" width="12.44140625" style="5" customWidth="1"/>
    <col min="1004" max="1004" width="11.33203125" style="5" customWidth="1"/>
    <col min="1005" max="1005" width="12.44140625" style="5" customWidth="1"/>
    <col min="1006" max="1006" width="11.33203125" style="5" customWidth="1"/>
    <col min="1007" max="1007" width="12.44140625" style="5" customWidth="1"/>
    <col min="1008" max="1008" width="11.33203125" style="5" customWidth="1"/>
    <col min="1009" max="1009" width="12.44140625" style="5" customWidth="1"/>
    <col min="1010" max="1010" width="11.33203125" style="5" customWidth="1"/>
    <col min="1011" max="1011" width="12.44140625" style="5" customWidth="1"/>
    <col min="1012" max="1012" width="11.33203125" style="5" customWidth="1"/>
    <col min="1013" max="1013" width="14.109375" style="5" customWidth="1"/>
    <col min="1014" max="1014" width="10.33203125" style="5" customWidth="1"/>
    <col min="1015" max="1015" width="17.109375" style="5" customWidth="1"/>
    <col min="1016" max="1016" width="12" style="5" customWidth="1"/>
    <col min="1017" max="1017" width="14.109375" style="5" customWidth="1"/>
    <col min="1018" max="1018" width="10.33203125" style="5" customWidth="1"/>
    <col min="1019" max="1019" width="17.109375" style="5" customWidth="1"/>
    <col min="1020" max="1020" width="12" style="5" customWidth="1"/>
    <col min="1021" max="1021" width="10.6640625" style="5" customWidth="1"/>
    <col min="1022" max="1024" width="0" style="5" hidden="1" customWidth="1"/>
    <col min="1025" max="1252" width="8.88671875" style="5"/>
    <col min="1253" max="1253" width="5.109375" style="5" customWidth="1"/>
    <col min="1254" max="1254" width="32.44140625" style="5" customWidth="1"/>
    <col min="1255" max="1257" width="10.33203125" style="5" customWidth="1"/>
    <col min="1258" max="1259" width="12.44140625" style="5" customWidth="1"/>
    <col min="1260" max="1260" width="11.33203125" style="5" customWidth="1"/>
    <col min="1261" max="1261" width="12.44140625" style="5" customWidth="1"/>
    <col min="1262" max="1262" width="11.33203125" style="5" customWidth="1"/>
    <col min="1263" max="1263" width="12.44140625" style="5" customWidth="1"/>
    <col min="1264" max="1264" width="11.33203125" style="5" customWidth="1"/>
    <col min="1265" max="1265" width="12.44140625" style="5" customWidth="1"/>
    <col min="1266" max="1266" width="11.33203125" style="5" customWidth="1"/>
    <col min="1267" max="1267" width="12.44140625" style="5" customWidth="1"/>
    <col min="1268" max="1268" width="11.33203125" style="5" customWidth="1"/>
    <col min="1269" max="1269" width="14.109375" style="5" customWidth="1"/>
    <col min="1270" max="1270" width="10.33203125" style="5" customWidth="1"/>
    <col min="1271" max="1271" width="17.109375" style="5" customWidth="1"/>
    <col min="1272" max="1272" width="12" style="5" customWidth="1"/>
    <col min="1273" max="1273" width="14.109375" style="5" customWidth="1"/>
    <col min="1274" max="1274" width="10.33203125" style="5" customWidth="1"/>
    <col min="1275" max="1275" width="17.109375" style="5" customWidth="1"/>
    <col min="1276" max="1276" width="12" style="5" customWidth="1"/>
    <col min="1277" max="1277" width="10.6640625" style="5" customWidth="1"/>
    <col min="1278" max="1280" width="0" style="5" hidden="1" customWidth="1"/>
    <col min="1281" max="1508" width="8.88671875" style="5"/>
    <col min="1509" max="1509" width="5.109375" style="5" customWidth="1"/>
    <col min="1510" max="1510" width="32.44140625" style="5" customWidth="1"/>
    <col min="1511" max="1513" width="10.33203125" style="5" customWidth="1"/>
    <col min="1514" max="1515" width="12.44140625" style="5" customWidth="1"/>
    <col min="1516" max="1516" width="11.33203125" style="5" customWidth="1"/>
    <col min="1517" max="1517" width="12.44140625" style="5" customWidth="1"/>
    <col min="1518" max="1518" width="11.33203125" style="5" customWidth="1"/>
    <col min="1519" max="1519" width="12.44140625" style="5" customWidth="1"/>
    <col min="1520" max="1520" width="11.33203125" style="5" customWidth="1"/>
    <col min="1521" max="1521" width="12.44140625" style="5" customWidth="1"/>
    <col min="1522" max="1522" width="11.33203125" style="5" customWidth="1"/>
    <col min="1523" max="1523" width="12.44140625" style="5" customWidth="1"/>
    <col min="1524" max="1524" width="11.33203125" style="5" customWidth="1"/>
    <col min="1525" max="1525" width="14.109375" style="5" customWidth="1"/>
    <col min="1526" max="1526" width="10.33203125" style="5" customWidth="1"/>
    <col min="1527" max="1527" width="17.109375" style="5" customWidth="1"/>
    <col min="1528" max="1528" width="12" style="5" customWidth="1"/>
    <col min="1529" max="1529" width="14.109375" style="5" customWidth="1"/>
    <col min="1530" max="1530" width="10.33203125" style="5" customWidth="1"/>
    <col min="1531" max="1531" width="17.109375" style="5" customWidth="1"/>
    <col min="1532" max="1532" width="12" style="5" customWidth="1"/>
    <col min="1533" max="1533" width="10.6640625" style="5" customWidth="1"/>
    <col min="1534" max="1536" width="0" style="5" hidden="1" customWidth="1"/>
    <col min="1537" max="1764" width="8.88671875" style="5"/>
    <col min="1765" max="1765" width="5.109375" style="5" customWidth="1"/>
    <col min="1766" max="1766" width="32.44140625" style="5" customWidth="1"/>
    <col min="1767" max="1769" width="10.33203125" style="5" customWidth="1"/>
    <col min="1770" max="1771" width="12.44140625" style="5" customWidth="1"/>
    <col min="1772" max="1772" width="11.33203125" style="5" customWidth="1"/>
    <col min="1773" max="1773" width="12.44140625" style="5" customWidth="1"/>
    <col min="1774" max="1774" width="11.33203125" style="5" customWidth="1"/>
    <col min="1775" max="1775" width="12.44140625" style="5" customWidth="1"/>
    <col min="1776" max="1776" width="11.33203125" style="5" customWidth="1"/>
    <col min="1777" max="1777" width="12.44140625" style="5" customWidth="1"/>
    <col min="1778" max="1778" width="11.33203125" style="5" customWidth="1"/>
    <col min="1779" max="1779" width="12.44140625" style="5" customWidth="1"/>
    <col min="1780" max="1780" width="11.33203125" style="5" customWidth="1"/>
    <col min="1781" max="1781" width="14.109375" style="5" customWidth="1"/>
    <col min="1782" max="1782" width="10.33203125" style="5" customWidth="1"/>
    <col min="1783" max="1783" width="17.109375" style="5" customWidth="1"/>
    <col min="1784" max="1784" width="12" style="5" customWidth="1"/>
    <col min="1785" max="1785" width="14.109375" style="5" customWidth="1"/>
    <col min="1786" max="1786" width="10.33203125" style="5" customWidth="1"/>
    <col min="1787" max="1787" width="17.109375" style="5" customWidth="1"/>
    <col min="1788" max="1788" width="12" style="5" customWidth="1"/>
    <col min="1789" max="1789" width="10.6640625" style="5" customWidth="1"/>
    <col min="1790" max="1792" width="0" style="5" hidden="1" customWidth="1"/>
    <col min="1793" max="2020" width="8.88671875" style="5"/>
    <col min="2021" max="2021" width="5.109375" style="5" customWidth="1"/>
    <col min="2022" max="2022" width="32.44140625" style="5" customWidth="1"/>
    <col min="2023" max="2025" width="10.33203125" style="5" customWidth="1"/>
    <col min="2026" max="2027" width="12.44140625" style="5" customWidth="1"/>
    <col min="2028" max="2028" width="11.33203125" style="5" customWidth="1"/>
    <col min="2029" max="2029" width="12.44140625" style="5" customWidth="1"/>
    <col min="2030" max="2030" width="11.33203125" style="5" customWidth="1"/>
    <col min="2031" max="2031" width="12.44140625" style="5" customWidth="1"/>
    <col min="2032" max="2032" width="11.33203125" style="5" customWidth="1"/>
    <col min="2033" max="2033" width="12.44140625" style="5" customWidth="1"/>
    <col min="2034" max="2034" width="11.33203125" style="5" customWidth="1"/>
    <col min="2035" max="2035" width="12.44140625" style="5" customWidth="1"/>
    <col min="2036" max="2036" width="11.33203125" style="5" customWidth="1"/>
    <col min="2037" max="2037" width="14.109375" style="5" customWidth="1"/>
    <col min="2038" max="2038" width="10.33203125" style="5" customWidth="1"/>
    <col min="2039" max="2039" width="17.109375" style="5" customWidth="1"/>
    <col min="2040" max="2040" width="12" style="5" customWidth="1"/>
    <col min="2041" max="2041" width="14.109375" style="5" customWidth="1"/>
    <col min="2042" max="2042" width="10.33203125" style="5" customWidth="1"/>
    <col min="2043" max="2043" width="17.109375" style="5" customWidth="1"/>
    <col min="2044" max="2044" width="12" style="5" customWidth="1"/>
    <col min="2045" max="2045" width="10.6640625" style="5" customWidth="1"/>
    <col min="2046" max="2048" width="0" style="5" hidden="1" customWidth="1"/>
    <col min="2049" max="2276" width="8.88671875" style="5"/>
    <col min="2277" max="2277" width="5.109375" style="5" customWidth="1"/>
    <col min="2278" max="2278" width="32.44140625" style="5" customWidth="1"/>
    <col min="2279" max="2281" width="10.33203125" style="5" customWidth="1"/>
    <col min="2282" max="2283" width="12.44140625" style="5" customWidth="1"/>
    <col min="2284" max="2284" width="11.33203125" style="5" customWidth="1"/>
    <col min="2285" max="2285" width="12.44140625" style="5" customWidth="1"/>
    <col min="2286" max="2286" width="11.33203125" style="5" customWidth="1"/>
    <col min="2287" max="2287" width="12.44140625" style="5" customWidth="1"/>
    <col min="2288" max="2288" width="11.33203125" style="5" customWidth="1"/>
    <col min="2289" max="2289" width="12.44140625" style="5" customWidth="1"/>
    <col min="2290" max="2290" width="11.33203125" style="5" customWidth="1"/>
    <col min="2291" max="2291" width="12.44140625" style="5" customWidth="1"/>
    <col min="2292" max="2292" width="11.33203125" style="5" customWidth="1"/>
    <col min="2293" max="2293" width="14.109375" style="5" customWidth="1"/>
    <col min="2294" max="2294" width="10.33203125" style="5" customWidth="1"/>
    <col min="2295" max="2295" width="17.109375" style="5" customWidth="1"/>
    <col min="2296" max="2296" width="12" style="5" customWidth="1"/>
    <col min="2297" max="2297" width="14.109375" style="5" customWidth="1"/>
    <col min="2298" max="2298" width="10.33203125" style="5" customWidth="1"/>
    <col min="2299" max="2299" width="17.109375" style="5" customWidth="1"/>
    <col min="2300" max="2300" width="12" style="5" customWidth="1"/>
    <col min="2301" max="2301" width="10.6640625" style="5" customWidth="1"/>
    <col min="2302" max="2304" width="0" style="5" hidden="1" customWidth="1"/>
    <col min="2305" max="2532" width="8.88671875" style="5"/>
    <col min="2533" max="2533" width="5.109375" style="5" customWidth="1"/>
    <col min="2534" max="2534" width="32.44140625" style="5" customWidth="1"/>
    <col min="2535" max="2537" width="10.33203125" style="5" customWidth="1"/>
    <col min="2538" max="2539" width="12.44140625" style="5" customWidth="1"/>
    <col min="2540" max="2540" width="11.33203125" style="5" customWidth="1"/>
    <col min="2541" max="2541" width="12.44140625" style="5" customWidth="1"/>
    <col min="2542" max="2542" width="11.33203125" style="5" customWidth="1"/>
    <col min="2543" max="2543" width="12.44140625" style="5" customWidth="1"/>
    <col min="2544" max="2544" width="11.33203125" style="5" customWidth="1"/>
    <col min="2545" max="2545" width="12.44140625" style="5" customWidth="1"/>
    <col min="2546" max="2546" width="11.33203125" style="5" customWidth="1"/>
    <col min="2547" max="2547" width="12.44140625" style="5" customWidth="1"/>
    <col min="2548" max="2548" width="11.33203125" style="5" customWidth="1"/>
    <col min="2549" max="2549" width="14.109375" style="5" customWidth="1"/>
    <col min="2550" max="2550" width="10.33203125" style="5" customWidth="1"/>
    <col min="2551" max="2551" width="17.109375" style="5" customWidth="1"/>
    <col min="2552" max="2552" width="12" style="5" customWidth="1"/>
    <col min="2553" max="2553" width="14.109375" style="5" customWidth="1"/>
    <col min="2554" max="2554" width="10.33203125" style="5" customWidth="1"/>
    <col min="2555" max="2555" width="17.109375" style="5" customWidth="1"/>
    <col min="2556" max="2556" width="12" style="5" customWidth="1"/>
    <col min="2557" max="2557" width="10.6640625" style="5" customWidth="1"/>
    <col min="2558" max="2560" width="0" style="5" hidden="1" customWidth="1"/>
    <col min="2561" max="2788" width="8.88671875" style="5"/>
    <col min="2789" max="2789" width="5.109375" style="5" customWidth="1"/>
    <col min="2790" max="2790" width="32.44140625" style="5" customWidth="1"/>
    <col min="2791" max="2793" width="10.33203125" style="5" customWidth="1"/>
    <col min="2794" max="2795" width="12.44140625" style="5" customWidth="1"/>
    <col min="2796" max="2796" width="11.33203125" style="5" customWidth="1"/>
    <col min="2797" max="2797" width="12.44140625" style="5" customWidth="1"/>
    <col min="2798" max="2798" width="11.33203125" style="5" customWidth="1"/>
    <col min="2799" max="2799" width="12.44140625" style="5" customWidth="1"/>
    <col min="2800" max="2800" width="11.33203125" style="5" customWidth="1"/>
    <col min="2801" max="2801" width="12.44140625" style="5" customWidth="1"/>
    <col min="2802" max="2802" width="11.33203125" style="5" customWidth="1"/>
    <col min="2803" max="2803" width="12.44140625" style="5" customWidth="1"/>
    <col min="2804" max="2804" width="11.33203125" style="5" customWidth="1"/>
    <col min="2805" max="2805" width="14.109375" style="5" customWidth="1"/>
    <col min="2806" max="2806" width="10.33203125" style="5" customWidth="1"/>
    <col min="2807" max="2807" width="17.109375" style="5" customWidth="1"/>
    <col min="2808" max="2808" width="12" style="5" customWidth="1"/>
    <col min="2809" max="2809" width="14.109375" style="5" customWidth="1"/>
    <col min="2810" max="2810" width="10.33203125" style="5" customWidth="1"/>
    <col min="2811" max="2811" width="17.109375" style="5" customWidth="1"/>
    <col min="2812" max="2812" width="12" style="5" customWidth="1"/>
    <col min="2813" max="2813" width="10.6640625" style="5" customWidth="1"/>
    <col min="2814" max="2816" width="0" style="5" hidden="1" customWidth="1"/>
    <col min="2817" max="3044" width="8.88671875" style="5"/>
    <col min="3045" max="3045" width="5.109375" style="5" customWidth="1"/>
    <col min="3046" max="3046" width="32.44140625" style="5" customWidth="1"/>
    <col min="3047" max="3049" width="10.33203125" style="5" customWidth="1"/>
    <col min="3050" max="3051" width="12.44140625" style="5" customWidth="1"/>
    <col min="3052" max="3052" width="11.33203125" style="5" customWidth="1"/>
    <col min="3053" max="3053" width="12.44140625" style="5" customWidth="1"/>
    <col min="3054" max="3054" width="11.33203125" style="5" customWidth="1"/>
    <col min="3055" max="3055" width="12.44140625" style="5" customWidth="1"/>
    <col min="3056" max="3056" width="11.33203125" style="5" customWidth="1"/>
    <col min="3057" max="3057" width="12.44140625" style="5" customWidth="1"/>
    <col min="3058" max="3058" width="11.33203125" style="5" customWidth="1"/>
    <col min="3059" max="3059" width="12.44140625" style="5" customWidth="1"/>
    <col min="3060" max="3060" width="11.33203125" style="5" customWidth="1"/>
    <col min="3061" max="3061" width="14.109375" style="5" customWidth="1"/>
    <col min="3062" max="3062" width="10.33203125" style="5" customWidth="1"/>
    <col min="3063" max="3063" width="17.109375" style="5" customWidth="1"/>
    <col min="3064" max="3064" width="12" style="5" customWidth="1"/>
    <col min="3065" max="3065" width="14.109375" style="5" customWidth="1"/>
    <col min="3066" max="3066" width="10.33203125" style="5" customWidth="1"/>
    <col min="3067" max="3067" width="17.109375" style="5" customWidth="1"/>
    <col min="3068" max="3068" width="12" style="5" customWidth="1"/>
    <col min="3069" max="3069" width="10.6640625" style="5" customWidth="1"/>
    <col min="3070" max="3072" width="0" style="5" hidden="1" customWidth="1"/>
    <col min="3073" max="3300" width="8.88671875" style="5"/>
    <col min="3301" max="3301" width="5.109375" style="5" customWidth="1"/>
    <col min="3302" max="3302" width="32.44140625" style="5" customWidth="1"/>
    <col min="3303" max="3305" width="10.33203125" style="5" customWidth="1"/>
    <col min="3306" max="3307" width="12.44140625" style="5" customWidth="1"/>
    <col min="3308" max="3308" width="11.33203125" style="5" customWidth="1"/>
    <col min="3309" max="3309" width="12.44140625" style="5" customWidth="1"/>
    <col min="3310" max="3310" width="11.33203125" style="5" customWidth="1"/>
    <col min="3311" max="3311" width="12.44140625" style="5" customWidth="1"/>
    <col min="3312" max="3312" width="11.33203125" style="5" customWidth="1"/>
    <col min="3313" max="3313" width="12.44140625" style="5" customWidth="1"/>
    <col min="3314" max="3314" width="11.33203125" style="5" customWidth="1"/>
    <col min="3315" max="3315" width="12.44140625" style="5" customWidth="1"/>
    <col min="3316" max="3316" width="11.33203125" style="5" customWidth="1"/>
    <col min="3317" max="3317" width="14.109375" style="5" customWidth="1"/>
    <col min="3318" max="3318" width="10.33203125" style="5" customWidth="1"/>
    <col min="3319" max="3319" width="17.109375" style="5" customWidth="1"/>
    <col min="3320" max="3320" width="12" style="5" customWidth="1"/>
    <col min="3321" max="3321" width="14.109375" style="5" customWidth="1"/>
    <col min="3322" max="3322" width="10.33203125" style="5" customWidth="1"/>
    <col min="3323" max="3323" width="17.109375" style="5" customWidth="1"/>
    <col min="3324" max="3324" width="12" style="5" customWidth="1"/>
    <col min="3325" max="3325" width="10.6640625" style="5" customWidth="1"/>
    <col min="3326" max="3328" width="0" style="5" hidden="1" customWidth="1"/>
    <col min="3329" max="3556" width="8.88671875" style="5"/>
    <col min="3557" max="3557" width="5.109375" style="5" customWidth="1"/>
    <col min="3558" max="3558" width="32.44140625" style="5" customWidth="1"/>
    <col min="3559" max="3561" width="10.33203125" style="5" customWidth="1"/>
    <col min="3562" max="3563" width="12.44140625" style="5" customWidth="1"/>
    <col min="3564" max="3564" width="11.33203125" style="5" customWidth="1"/>
    <col min="3565" max="3565" width="12.44140625" style="5" customWidth="1"/>
    <col min="3566" max="3566" width="11.33203125" style="5" customWidth="1"/>
    <col min="3567" max="3567" width="12.44140625" style="5" customWidth="1"/>
    <col min="3568" max="3568" width="11.33203125" style="5" customWidth="1"/>
    <col min="3569" max="3569" width="12.44140625" style="5" customWidth="1"/>
    <col min="3570" max="3570" width="11.33203125" style="5" customWidth="1"/>
    <col min="3571" max="3571" width="12.44140625" style="5" customWidth="1"/>
    <col min="3572" max="3572" width="11.33203125" style="5" customWidth="1"/>
    <col min="3573" max="3573" width="14.109375" style="5" customWidth="1"/>
    <col min="3574" max="3574" width="10.33203125" style="5" customWidth="1"/>
    <col min="3575" max="3575" width="17.109375" style="5" customWidth="1"/>
    <col min="3576" max="3576" width="12" style="5" customWidth="1"/>
    <col min="3577" max="3577" width="14.109375" style="5" customWidth="1"/>
    <col min="3578" max="3578" width="10.33203125" style="5" customWidth="1"/>
    <col min="3579" max="3579" width="17.109375" style="5" customWidth="1"/>
    <col min="3580" max="3580" width="12" style="5" customWidth="1"/>
    <col min="3581" max="3581" width="10.6640625" style="5" customWidth="1"/>
    <col min="3582" max="3584" width="0" style="5" hidden="1" customWidth="1"/>
    <col min="3585" max="3812" width="8.88671875" style="5"/>
    <col min="3813" max="3813" width="5.109375" style="5" customWidth="1"/>
    <col min="3814" max="3814" width="32.44140625" style="5" customWidth="1"/>
    <col min="3815" max="3817" width="10.33203125" style="5" customWidth="1"/>
    <col min="3818" max="3819" width="12.44140625" style="5" customWidth="1"/>
    <col min="3820" max="3820" width="11.33203125" style="5" customWidth="1"/>
    <col min="3821" max="3821" width="12.44140625" style="5" customWidth="1"/>
    <col min="3822" max="3822" width="11.33203125" style="5" customWidth="1"/>
    <col min="3823" max="3823" width="12.44140625" style="5" customWidth="1"/>
    <col min="3824" max="3824" width="11.33203125" style="5" customWidth="1"/>
    <col min="3825" max="3825" width="12.44140625" style="5" customWidth="1"/>
    <col min="3826" max="3826" width="11.33203125" style="5" customWidth="1"/>
    <col min="3827" max="3827" width="12.44140625" style="5" customWidth="1"/>
    <col min="3828" max="3828" width="11.33203125" style="5" customWidth="1"/>
    <col min="3829" max="3829" width="14.109375" style="5" customWidth="1"/>
    <col min="3830" max="3830" width="10.33203125" style="5" customWidth="1"/>
    <col min="3831" max="3831" width="17.109375" style="5" customWidth="1"/>
    <col min="3832" max="3832" width="12" style="5" customWidth="1"/>
    <col min="3833" max="3833" width="14.109375" style="5" customWidth="1"/>
    <col min="3834" max="3834" width="10.33203125" style="5" customWidth="1"/>
    <col min="3835" max="3835" width="17.109375" style="5" customWidth="1"/>
    <col min="3836" max="3836" width="12" style="5" customWidth="1"/>
    <col min="3837" max="3837" width="10.6640625" style="5" customWidth="1"/>
    <col min="3838" max="3840" width="0" style="5" hidden="1" customWidth="1"/>
    <col min="3841" max="4068" width="8.88671875" style="5"/>
    <col min="4069" max="4069" width="5.109375" style="5" customWidth="1"/>
    <col min="4070" max="4070" width="32.44140625" style="5" customWidth="1"/>
    <col min="4071" max="4073" width="10.33203125" style="5" customWidth="1"/>
    <col min="4074" max="4075" width="12.44140625" style="5" customWidth="1"/>
    <col min="4076" max="4076" width="11.33203125" style="5" customWidth="1"/>
    <col min="4077" max="4077" width="12.44140625" style="5" customWidth="1"/>
    <col min="4078" max="4078" width="11.33203125" style="5" customWidth="1"/>
    <col min="4079" max="4079" width="12.44140625" style="5" customWidth="1"/>
    <col min="4080" max="4080" width="11.33203125" style="5" customWidth="1"/>
    <col min="4081" max="4081" width="12.44140625" style="5" customWidth="1"/>
    <col min="4082" max="4082" width="11.33203125" style="5" customWidth="1"/>
    <col min="4083" max="4083" width="12.44140625" style="5" customWidth="1"/>
    <col min="4084" max="4084" width="11.33203125" style="5" customWidth="1"/>
    <col min="4085" max="4085" width="14.109375" style="5" customWidth="1"/>
    <col min="4086" max="4086" width="10.33203125" style="5" customWidth="1"/>
    <col min="4087" max="4087" width="17.109375" style="5" customWidth="1"/>
    <col min="4088" max="4088" width="12" style="5" customWidth="1"/>
    <col min="4089" max="4089" width="14.109375" style="5" customWidth="1"/>
    <col min="4090" max="4090" width="10.33203125" style="5" customWidth="1"/>
    <col min="4091" max="4091" width="17.109375" style="5" customWidth="1"/>
    <col min="4092" max="4092" width="12" style="5" customWidth="1"/>
    <col min="4093" max="4093" width="10.6640625" style="5" customWidth="1"/>
    <col min="4094" max="4096" width="0" style="5" hidden="1" customWidth="1"/>
    <col min="4097" max="4324" width="8.88671875" style="5"/>
    <col min="4325" max="4325" width="5.109375" style="5" customWidth="1"/>
    <col min="4326" max="4326" width="32.44140625" style="5" customWidth="1"/>
    <col min="4327" max="4329" width="10.33203125" style="5" customWidth="1"/>
    <col min="4330" max="4331" width="12.44140625" style="5" customWidth="1"/>
    <col min="4332" max="4332" width="11.33203125" style="5" customWidth="1"/>
    <col min="4333" max="4333" width="12.44140625" style="5" customWidth="1"/>
    <col min="4334" max="4334" width="11.33203125" style="5" customWidth="1"/>
    <col min="4335" max="4335" width="12.44140625" style="5" customWidth="1"/>
    <col min="4336" max="4336" width="11.33203125" style="5" customWidth="1"/>
    <col min="4337" max="4337" width="12.44140625" style="5" customWidth="1"/>
    <col min="4338" max="4338" width="11.33203125" style="5" customWidth="1"/>
    <col min="4339" max="4339" width="12.44140625" style="5" customWidth="1"/>
    <col min="4340" max="4340" width="11.33203125" style="5" customWidth="1"/>
    <col min="4341" max="4341" width="14.109375" style="5" customWidth="1"/>
    <col min="4342" max="4342" width="10.33203125" style="5" customWidth="1"/>
    <col min="4343" max="4343" width="17.109375" style="5" customWidth="1"/>
    <col min="4344" max="4344" width="12" style="5" customWidth="1"/>
    <col min="4345" max="4345" width="14.109375" style="5" customWidth="1"/>
    <col min="4346" max="4346" width="10.33203125" style="5" customWidth="1"/>
    <col min="4347" max="4347" width="17.109375" style="5" customWidth="1"/>
    <col min="4348" max="4348" width="12" style="5" customWidth="1"/>
    <col min="4349" max="4349" width="10.6640625" style="5" customWidth="1"/>
    <col min="4350" max="4352" width="0" style="5" hidden="1" customWidth="1"/>
    <col min="4353" max="4580" width="8.88671875" style="5"/>
    <col min="4581" max="4581" width="5.109375" style="5" customWidth="1"/>
    <col min="4582" max="4582" width="32.44140625" style="5" customWidth="1"/>
    <col min="4583" max="4585" width="10.33203125" style="5" customWidth="1"/>
    <col min="4586" max="4587" width="12.44140625" style="5" customWidth="1"/>
    <col min="4588" max="4588" width="11.33203125" style="5" customWidth="1"/>
    <col min="4589" max="4589" width="12.44140625" style="5" customWidth="1"/>
    <col min="4590" max="4590" width="11.33203125" style="5" customWidth="1"/>
    <col min="4591" max="4591" width="12.44140625" style="5" customWidth="1"/>
    <col min="4592" max="4592" width="11.33203125" style="5" customWidth="1"/>
    <col min="4593" max="4593" width="12.44140625" style="5" customWidth="1"/>
    <col min="4594" max="4594" width="11.33203125" style="5" customWidth="1"/>
    <col min="4595" max="4595" width="12.44140625" style="5" customWidth="1"/>
    <col min="4596" max="4596" width="11.33203125" style="5" customWidth="1"/>
    <col min="4597" max="4597" width="14.109375" style="5" customWidth="1"/>
    <col min="4598" max="4598" width="10.33203125" style="5" customWidth="1"/>
    <col min="4599" max="4599" width="17.109375" style="5" customWidth="1"/>
    <col min="4600" max="4600" width="12" style="5" customWidth="1"/>
    <col min="4601" max="4601" width="14.109375" style="5" customWidth="1"/>
    <col min="4602" max="4602" width="10.33203125" style="5" customWidth="1"/>
    <col min="4603" max="4603" width="17.109375" style="5" customWidth="1"/>
    <col min="4604" max="4604" width="12" style="5" customWidth="1"/>
    <col min="4605" max="4605" width="10.6640625" style="5" customWidth="1"/>
    <col min="4606" max="4608" width="0" style="5" hidden="1" customWidth="1"/>
    <col min="4609" max="4836" width="8.88671875" style="5"/>
    <col min="4837" max="4837" width="5.109375" style="5" customWidth="1"/>
    <col min="4838" max="4838" width="32.44140625" style="5" customWidth="1"/>
    <col min="4839" max="4841" width="10.33203125" style="5" customWidth="1"/>
    <col min="4842" max="4843" width="12.44140625" style="5" customWidth="1"/>
    <col min="4844" max="4844" width="11.33203125" style="5" customWidth="1"/>
    <col min="4845" max="4845" width="12.44140625" style="5" customWidth="1"/>
    <col min="4846" max="4846" width="11.33203125" style="5" customWidth="1"/>
    <col min="4847" max="4847" width="12.44140625" style="5" customWidth="1"/>
    <col min="4848" max="4848" width="11.33203125" style="5" customWidth="1"/>
    <col min="4849" max="4849" width="12.44140625" style="5" customWidth="1"/>
    <col min="4850" max="4850" width="11.33203125" style="5" customWidth="1"/>
    <col min="4851" max="4851" width="12.44140625" style="5" customWidth="1"/>
    <col min="4852" max="4852" width="11.33203125" style="5" customWidth="1"/>
    <col min="4853" max="4853" width="14.109375" style="5" customWidth="1"/>
    <col min="4854" max="4854" width="10.33203125" style="5" customWidth="1"/>
    <col min="4855" max="4855" width="17.109375" style="5" customWidth="1"/>
    <col min="4856" max="4856" width="12" style="5" customWidth="1"/>
    <col min="4857" max="4857" width="14.109375" style="5" customWidth="1"/>
    <col min="4858" max="4858" width="10.33203125" style="5" customWidth="1"/>
    <col min="4859" max="4859" width="17.109375" style="5" customWidth="1"/>
    <col min="4860" max="4860" width="12" style="5" customWidth="1"/>
    <col min="4861" max="4861" width="10.6640625" style="5" customWidth="1"/>
    <col min="4862" max="4864" width="0" style="5" hidden="1" customWidth="1"/>
    <col min="4865" max="5092" width="8.88671875" style="5"/>
    <col min="5093" max="5093" width="5.109375" style="5" customWidth="1"/>
    <col min="5094" max="5094" width="32.44140625" style="5" customWidth="1"/>
    <col min="5095" max="5097" width="10.33203125" style="5" customWidth="1"/>
    <col min="5098" max="5099" width="12.44140625" style="5" customWidth="1"/>
    <col min="5100" max="5100" width="11.33203125" style="5" customWidth="1"/>
    <col min="5101" max="5101" width="12.44140625" style="5" customWidth="1"/>
    <col min="5102" max="5102" width="11.33203125" style="5" customWidth="1"/>
    <col min="5103" max="5103" width="12.44140625" style="5" customWidth="1"/>
    <col min="5104" max="5104" width="11.33203125" style="5" customWidth="1"/>
    <col min="5105" max="5105" width="12.44140625" style="5" customWidth="1"/>
    <col min="5106" max="5106" width="11.33203125" style="5" customWidth="1"/>
    <col min="5107" max="5107" width="12.44140625" style="5" customWidth="1"/>
    <col min="5108" max="5108" width="11.33203125" style="5" customWidth="1"/>
    <col min="5109" max="5109" width="14.109375" style="5" customWidth="1"/>
    <col min="5110" max="5110" width="10.33203125" style="5" customWidth="1"/>
    <col min="5111" max="5111" width="17.109375" style="5" customWidth="1"/>
    <col min="5112" max="5112" width="12" style="5" customWidth="1"/>
    <col min="5113" max="5113" width="14.109375" style="5" customWidth="1"/>
    <col min="5114" max="5114" width="10.33203125" style="5" customWidth="1"/>
    <col min="5115" max="5115" width="17.109375" style="5" customWidth="1"/>
    <col min="5116" max="5116" width="12" style="5" customWidth="1"/>
    <col min="5117" max="5117" width="10.6640625" style="5" customWidth="1"/>
    <col min="5118" max="5120" width="0" style="5" hidden="1" customWidth="1"/>
    <col min="5121" max="5348" width="8.88671875" style="5"/>
    <col min="5349" max="5349" width="5.109375" style="5" customWidth="1"/>
    <col min="5350" max="5350" width="32.44140625" style="5" customWidth="1"/>
    <col min="5351" max="5353" width="10.33203125" style="5" customWidth="1"/>
    <col min="5354" max="5355" width="12.44140625" style="5" customWidth="1"/>
    <col min="5356" max="5356" width="11.33203125" style="5" customWidth="1"/>
    <col min="5357" max="5357" width="12.44140625" style="5" customWidth="1"/>
    <col min="5358" max="5358" width="11.33203125" style="5" customWidth="1"/>
    <col min="5359" max="5359" width="12.44140625" style="5" customWidth="1"/>
    <col min="5360" max="5360" width="11.33203125" style="5" customWidth="1"/>
    <col min="5361" max="5361" width="12.44140625" style="5" customWidth="1"/>
    <col min="5362" max="5362" width="11.33203125" style="5" customWidth="1"/>
    <col min="5363" max="5363" width="12.44140625" style="5" customWidth="1"/>
    <col min="5364" max="5364" width="11.33203125" style="5" customWidth="1"/>
    <col min="5365" max="5365" width="14.109375" style="5" customWidth="1"/>
    <col min="5366" max="5366" width="10.33203125" style="5" customWidth="1"/>
    <col min="5367" max="5367" width="17.109375" style="5" customWidth="1"/>
    <col min="5368" max="5368" width="12" style="5" customWidth="1"/>
    <col min="5369" max="5369" width="14.109375" style="5" customWidth="1"/>
    <col min="5370" max="5370" width="10.33203125" style="5" customWidth="1"/>
    <col min="5371" max="5371" width="17.109375" style="5" customWidth="1"/>
    <col min="5372" max="5372" width="12" style="5" customWidth="1"/>
    <col min="5373" max="5373" width="10.6640625" style="5" customWidth="1"/>
    <col min="5374" max="5376" width="0" style="5" hidden="1" customWidth="1"/>
    <col min="5377" max="5604" width="8.88671875" style="5"/>
    <col min="5605" max="5605" width="5.109375" style="5" customWidth="1"/>
    <col min="5606" max="5606" width="32.44140625" style="5" customWidth="1"/>
    <col min="5607" max="5609" width="10.33203125" style="5" customWidth="1"/>
    <col min="5610" max="5611" width="12.44140625" style="5" customWidth="1"/>
    <col min="5612" max="5612" width="11.33203125" style="5" customWidth="1"/>
    <col min="5613" max="5613" width="12.44140625" style="5" customWidth="1"/>
    <col min="5614" max="5614" width="11.33203125" style="5" customWidth="1"/>
    <col min="5615" max="5615" width="12.44140625" style="5" customWidth="1"/>
    <col min="5616" max="5616" width="11.33203125" style="5" customWidth="1"/>
    <col min="5617" max="5617" width="12.44140625" style="5" customWidth="1"/>
    <col min="5618" max="5618" width="11.33203125" style="5" customWidth="1"/>
    <col min="5619" max="5619" width="12.44140625" style="5" customWidth="1"/>
    <col min="5620" max="5620" width="11.33203125" style="5" customWidth="1"/>
    <col min="5621" max="5621" width="14.109375" style="5" customWidth="1"/>
    <col min="5622" max="5622" width="10.33203125" style="5" customWidth="1"/>
    <col min="5623" max="5623" width="17.109375" style="5" customWidth="1"/>
    <col min="5624" max="5624" width="12" style="5" customWidth="1"/>
    <col min="5625" max="5625" width="14.109375" style="5" customWidth="1"/>
    <col min="5626" max="5626" width="10.33203125" style="5" customWidth="1"/>
    <col min="5627" max="5627" width="17.109375" style="5" customWidth="1"/>
    <col min="5628" max="5628" width="12" style="5" customWidth="1"/>
    <col min="5629" max="5629" width="10.6640625" style="5" customWidth="1"/>
    <col min="5630" max="5632" width="0" style="5" hidden="1" customWidth="1"/>
    <col min="5633" max="5860" width="8.88671875" style="5"/>
    <col min="5861" max="5861" width="5.109375" style="5" customWidth="1"/>
    <col min="5862" max="5862" width="32.44140625" style="5" customWidth="1"/>
    <col min="5863" max="5865" width="10.33203125" style="5" customWidth="1"/>
    <col min="5866" max="5867" width="12.44140625" style="5" customWidth="1"/>
    <col min="5868" max="5868" width="11.33203125" style="5" customWidth="1"/>
    <col min="5869" max="5869" width="12.44140625" style="5" customWidth="1"/>
    <col min="5870" max="5870" width="11.33203125" style="5" customWidth="1"/>
    <col min="5871" max="5871" width="12.44140625" style="5" customWidth="1"/>
    <col min="5872" max="5872" width="11.33203125" style="5" customWidth="1"/>
    <col min="5873" max="5873" width="12.44140625" style="5" customWidth="1"/>
    <col min="5874" max="5874" width="11.33203125" style="5" customWidth="1"/>
    <col min="5875" max="5875" width="12.44140625" style="5" customWidth="1"/>
    <col min="5876" max="5876" width="11.33203125" style="5" customWidth="1"/>
    <col min="5877" max="5877" width="14.109375" style="5" customWidth="1"/>
    <col min="5878" max="5878" width="10.33203125" style="5" customWidth="1"/>
    <col min="5879" max="5879" width="17.109375" style="5" customWidth="1"/>
    <col min="5880" max="5880" width="12" style="5" customWidth="1"/>
    <col min="5881" max="5881" width="14.109375" style="5" customWidth="1"/>
    <col min="5882" max="5882" width="10.33203125" style="5" customWidth="1"/>
    <col min="5883" max="5883" width="17.109375" style="5" customWidth="1"/>
    <col min="5884" max="5884" width="12" style="5" customWidth="1"/>
    <col min="5885" max="5885" width="10.6640625" style="5" customWidth="1"/>
    <col min="5886" max="5888" width="0" style="5" hidden="1" customWidth="1"/>
    <col min="5889" max="6116" width="8.88671875" style="5"/>
    <col min="6117" max="6117" width="5.109375" style="5" customWidth="1"/>
    <col min="6118" max="6118" width="32.44140625" style="5" customWidth="1"/>
    <col min="6119" max="6121" width="10.33203125" style="5" customWidth="1"/>
    <col min="6122" max="6123" width="12.44140625" style="5" customWidth="1"/>
    <col min="6124" max="6124" width="11.33203125" style="5" customWidth="1"/>
    <col min="6125" max="6125" width="12.44140625" style="5" customWidth="1"/>
    <col min="6126" max="6126" width="11.33203125" style="5" customWidth="1"/>
    <col min="6127" max="6127" width="12.44140625" style="5" customWidth="1"/>
    <col min="6128" max="6128" width="11.33203125" style="5" customWidth="1"/>
    <col min="6129" max="6129" width="12.44140625" style="5" customWidth="1"/>
    <col min="6130" max="6130" width="11.33203125" style="5" customWidth="1"/>
    <col min="6131" max="6131" width="12.44140625" style="5" customWidth="1"/>
    <col min="6132" max="6132" width="11.33203125" style="5" customWidth="1"/>
    <col min="6133" max="6133" width="14.109375" style="5" customWidth="1"/>
    <col min="6134" max="6134" width="10.33203125" style="5" customWidth="1"/>
    <col min="6135" max="6135" width="17.109375" style="5" customWidth="1"/>
    <col min="6136" max="6136" width="12" style="5" customWidth="1"/>
    <col min="6137" max="6137" width="14.109375" style="5" customWidth="1"/>
    <col min="6138" max="6138" width="10.33203125" style="5" customWidth="1"/>
    <col min="6139" max="6139" width="17.109375" style="5" customWidth="1"/>
    <col min="6140" max="6140" width="12" style="5" customWidth="1"/>
    <col min="6141" max="6141" width="10.6640625" style="5" customWidth="1"/>
    <col min="6142" max="6144" width="0" style="5" hidden="1" customWidth="1"/>
    <col min="6145" max="6372" width="8.88671875" style="5"/>
    <col min="6373" max="6373" width="5.109375" style="5" customWidth="1"/>
    <col min="6374" max="6374" width="32.44140625" style="5" customWidth="1"/>
    <col min="6375" max="6377" width="10.33203125" style="5" customWidth="1"/>
    <col min="6378" max="6379" width="12.44140625" style="5" customWidth="1"/>
    <col min="6380" max="6380" width="11.33203125" style="5" customWidth="1"/>
    <col min="6381" max="6381" width="12.44140625" style="5" customWidth="1"/>
    <col min="6382" max="6382" width="11.33203125" style="5" customWidth="1"/>
    <col min="6383" max="6383" width="12.44140625" style="5" customWidth="1"/>
    <col min="6384" max="6384" width="11.33203125" style="5" customWidth="1"/>
    <col min="6385" max="6385" width="12.44140625" style="5" customWidth="1"/>
    <col min="6386" max="6386" width="11.33203125" style="5" customWidth="1"/>
    <col min="6387" max="6387" width="12.44140625" style="5" customWidth="1"/>
    <col min="6388" max="6388" width="11.33203125" style="5" customWidth="1"/>
    <col min="6389" max="6389" width="14.109375" style="5" customWidth="1"/>
    <col min="6390" max="6390" width="10.33203125" style="5" customWidth="1"/>
    <col min="6391" max="6391" width="17.109375" style="5" customWidth="1"/>
    <col min="6392" max="6392" width="12" style="5" customWidth="1"/>
    <col min="6393" max="6393" width="14.109375" style="5" customWidth="1"/>
    <col min="6394" max="6394" width="10.33203125" style="5" customWidth="1"/>
    <col min="6395" max="6395" width="17.109375" style="5" customWidth="1"/>
    <col min="6396" max="6396" width="12" style="5" customWidth="1"/>
    <col min="6397" max="6397" width="10.6640625" style="5" customWidth="1"/>
    <col min="6398" max="6400" width="0" style="5" hidden="1" customWidth="1"/>
    <col min="6401" max="6628" width="8.88671875" style="5"/>
    <col min="6629" max="6629" width="5.109375" style="5" customWidth="1"/>
    <col min="6630" max="6630" width="32.44140625" style="5" customWidth="1"/>
    <col min="6631" max="6633" width="10.33203125" style="5" customWidth="1"/>
    <col min="6634" max="6635" width="12.44140625" style="5" customWidth="1"/>
    <col min="6636" max="6636" width="11.33203125" style="5" customWidth="1"/>
    <col min="6637" max="6637" width="12.44140625" style="5" customWidth="1"/>
    <col min="6638" max="6638" width="11.33203125" style="5" customWidth="1"/>
    <col min="6639" max="6639" width="12.44140625" style="5" customWidth="1"/>
    <col min="6640" max="6640" width="11.33203125" style="5" customWidth="1"/>
    <col min="6641" max="6641" width="12.44140625" style="5" customWidth="1"/>
    <col min="6642" max="6642" width="11.33203125" style="5" customWidth="1"/>
    <col min="6643" max="6643" width="12.44140625" style="5" customWidth="1"/>
    <col min="6644" max="6644" width="11.33203125" style="5" customWidth="1"/>
    <col min="6645" max="6645" width="14.109375" style="5" customWidth="1"/>
    <col min="6646" max="6646" width="10.33203125" style="5" customWidth="1"/>
    <col min="6647" max="6647" width="17.109375" style="5" customWidth="1"/>
    <col min="6648" max="6648" width="12" style="5" customWidth="1"/>
    <col min="6649" max="6649" width="14.109375" style="5" customWidth="1"/>
    <col min="6650" max="6650" width="10.33203125" style="5" customWidth="1"/>
    <col min="6651" max="6651" width="17.109375" style="5" customWidth="1"/>
    <col min="6652" max="6652" width="12" style="5" customWidth="1"/>
    <col min="6653" max="6653" width="10.6640625" style="5" customWidth="1"/>
    <col min="6654" max="6656" width="0" style="5" hidden="1" customWidth="1"/>
    <col min="6657" max="6884" width="8.88671875" style="5"/>
    <col min="6885" max="6885" width="5.109375" style="5" customWidth="1"/>
    <col min="6886" max="6886" width="32.44140625" style="5" customWidth="1"/>
    <col min="6887" max="6889" width="10.33203125" style="5" customWidth="1"/>
    <col min="6890" max="6891" width="12.44140625" style="5" customWidth="1"/>
    <col min="6892" max="6892" width="11.33203125" style="5" customWidth="1"/>
    <col min="6893" max="6893" width="12.44140625" style="5" customWidth="1"/>
    <col min="6894" max="6894" width="11.33203125" style="5" customWidth="1"/>
    <col min="6895" max="6895" width="12.44140625" style="5" customWidth="1"/>
    <col min="6896" max="6896" width="11.33203125" style="5" customWidth="1"/>
    <col min="6897" max="6897" width="12.44140625" style="5" customWidth="1"/>
    <col min="6898" max="6898" width="11.33203125" style="5" customWidth="1"/>
    <col min="6899" max="6899" width="12.44140625" style="5" customWidth="1"/>
    <col min="6900" max="6900" width="11.33203125" style="5" customWidth="1"/>
    <col min="6901" max="6901" width="14.109375" style="5" customWidth="1"/>
    <col min="6902" max="6902" width="10.33203125" style="5" customWidth="1"/>
    <col min="6903" max="6903" width="17.109375" style="5" customWidth="1"/>
    <col min="6904" max="6904" width="12" style="5" customWidth="1"/>
    <col min="6905" max="6905" width="14.109375" style="5" customWidth="1"/>
    <col min="6906" max="6906" width="10.33203125" style="5" customWidth="1"/>
    <col min="6907" max="6907" width="17.109375" style="5" customWidth="1"/>
    <col min="6908" max="6908" width="12" style="5" customWidth="1"/>
    <col min="6909" max="6909" width="10.6640625" style="5" customWidth="1"/>
    <col min="6910" max="6912" width="0" style="5" hidden="1" customWidth="1"/>
    <col min="6913" max="7140" width="8.88671875" style="5"/>
    <col min="7141" max="7141" width="5.109375" style="5" customWidth="1"/>
    <col min="7142" max="7142" width="32.44140625" style="5" customWidth="1"/>
    <col min="7143" max="7145" width="10.33203125" style="5" customWidth="1"/>
    <col min="7146" max="7147" width="12.44140625" style="5" customWidth="1"/>
    <col min="7148" max="7148" width="11.33203125" style="5" customWidth="1"/>
    <col min="7149" max="7149" width="12.44140625" style="5" customWidth="1"/>
    <col min="7150" max="7150" width="11.33203125" style="5" customWidth="1"/>
    <col min="7151" max="7151" width="12.44140625" style="5" customWidth="1"/>
    <col min="7152" max="7152" width="11.33203125" style="5" customWidth="1"/>
    <col min="7153" max="7153" width="12.44140625" style="5" customWidth="1"/>
    <col min="7154" max="7154" width="11.33203125" style="5" customWidth="1"/>
    <col min="7155" max="7155" width="12.44140625" style="5" customWidth="1"/>
    <col min="7156" max="7156" width="11.33203125" style="5" customWidth="1"/>
    <col min="7157" max="7157" width="14.109375" style="5" customWidth="1"/>
    <col min="7158" max="7158" width="10.33203125" style="5" customWidth="1"/>
    <col min="7159" max="7159" width="17.109375" style="5" customWidth="1"/>
    <col min="7160" max="7160" width="12" style="5" customWidth="1"/>
    <col min="7161" max="7161" width="14.109375" style="5" customWidth="1"/>
    <col min="7162" max="7162" width="10.33203125" style="5" customWidth="1"/>
    <col min="7163" max="7163" width="17.109375" style="5" customWidth="1"/>
    <col min="7164" max="7164" width="12" style="5" customWidth="1"/>
    <col min="7165" max="7165" width="10.6640625" style="5" customWidth="1"/>
    <col min="7166" max="7168" width="0" style="5" hidden="1" customWidth="1"/>
    <col min="7169" max="7396" width="8.88671875" style="5"/>
    <col min="7397" max="7397" width="5.109375" style="5" customWidth="1"/>
    <col min="7398" max="7398" width="32.44140625" style="5" customWidth="1"/>
    <col min="7399" max="7401" width="10.33203125" style="5" customWidth="1"/>
    <col min="7402" max="7403" width="12.44140625" style="5" customWidth="1"/>
    <col min="7404" max="7404" width="11.33203125" style="5" customWidth="1"/>
    <col min="7405" max="7405" width="12.44140625" style="5" customWidth="1"/>
    <col min="7406" max="7406" width="11.33203125" style="5" customWidth="1"/>
    <col min="7407" max="7407" width="12.44140625" style="5" customWidth="1"/>
    <col min="7408" max="7408" width="11.33203125" style="5" customWidth="1"/>
    <col min="7409" max="7409" width="12.44140625" style="5" customWidth="1"/>
    <col min="7410" max="7410" width="11.33203125" style="5" customWidth="1"/>
    <col min="7411" max="7411" width="12.44140625" style="5" customWidth="1"/>
    <col min="7412" max="7412" width="11.33203125" style="5" customWidth="1"/>
    <col min="7413" max="7413" width="14.109375" style="5" customWidth="1"/>
    <col min="7414" max="7414" width="10.33203125" style="5" customWidth="1"/>
    <col min="7415" max="7415" width="17.109375" style="5" customWidth="1"/>
    <col min="7416" max="7416" width="12" style="5" customWidth="1"/>
    <col min="7417" max="7417" width="14.109375" style="5" customWidth="1"/>
    <col min="7418" max="7418" width="10.33203125" style="5" customWidth="1"/>
    <col min="7419" max="7419" width="17.109375" style="5" customWidth="1"/>
    <col min="7420" max="7420" width="12" style="5" customWidth="1"/>
    <col min="7421" max="7421" width="10.6640625" style="5" customWidth="1"/>
    <col min="7422" max="7424" width="0" style="5" hidden="1" customWidth="1"/>
    <col min="7425" max="7652" width="8.88671875" style="5"/>
    <col min="7653" max="7653" width="5.109375" style="5" customWidth="1"/>
    <col min="7654" max="7654" width="32.44140625" style="5" customWidth="1"/>
    <col min="7655" max="7657" width="10.33203125" style="5" customWidth="1"/>
    <col min="7658" max="7659" width="12.44140625" style="5" customWidth="1"/>
    <col min="7660" max="7660" width="11.33203125" style="5" customWidth="1"/>
    <col min="7661" max="7661" width="12.44140625" style="5" customWidth="1"/>
    <col min="7662" max="7662" width="11.33203125" style="5" customWidth="1"/>
    <col min="7663" max="7663" width="12.44140625" style="5" customWidth="1"/>
    <col min="7664" max="7664" width="11.33203125" style="5" customWidth="1"/>
    <col min="7665" max="7665" width="12.44140625" style="5" customWidth="1"/>
    <col min="7666" max="7666" width="11.33203125" style="5" customWidth="1"/>
    <col min="7667" max="7667" width="12.44140625" style="5" customWidth="1"/>
    <col min="7668" max="7668" width="11.33203125" style="5" customWidth="1"/>
    <col min="7669" max="7669" width="14.109375" style="5" customWidth="1"/>
    <col min="7670" max="7670" width="10.33203125" style="5" customWidth="1"/>
    <col min="7671" max="7671" width="17.109375" style="5" customWidth="1"/>
    <col min="7672" max="7672" width="12" style="5" customWidth="1"/>
    <col min="7673" max="7673" width="14.109375" style="5" customWidth="1"/>
    <col min="7674" max="7674" width="10.33203125" style="5" customWidth="1"/>
    <col min="7675" max="7675" width="17.109375" style="5" customWidth="1"/>
    <col min="7676" max="7676" width="12" style="5" customWidth="1"/>
    <col min="7677" max="7677" width="10.6640625" style="5" customWidth="1"/>
    <col min="7678" max="7680" width="0" style="5" hidden="1" customWidth="1"/>
    <col min="7681" max="7908" width="8.88671875" style="5"/>
    <col min="7909" max="7909" width="5.109375" style="5" customWidth="1"/>
    <col min="7910" max="7910" width="32.44140625" style="5" customWidth="1"/>
    <col min="7911" max="7913" width="10.33203125" style="5" customWidth="1"/>
    <col min="7914" max="7915" width="12.44140625" style="5" customWidth="1"/>
    <col min="7916" max="7916" width="11.33203125" style="5" customWidth="1"/>
    <col min="7917" max="7917" width="12.44140625" style="5" customWidth="1"/>
    <col min="7918" max="7918" width="11.33203125" style="5" customWidth="1"/>
    <col min="7919" max="7919" width="12.44140625" style="5" customWidth="1"/>
    <col min="7920" max="7920" width="11.33203125" style="5" customWidth="1"/>
    <col min="7921" max="7921" width="12.44140625" style="5" customWidth="1"/>
    <col min="7922" max="7922" width="11.33203125" style="5" customWidth="1"/>
    <col min="7923" max="7923" width="12.44140625" style="5" customWidth="1"/>
    <col min="7924" max="7924" width="11.33203125" style="5" customWidth="1"/>
    <col min="7925" max="7925" width="14.109375" style="5" customWidth="1"/>
    <col min="7926" max="7926" width="10.33203125" style="5" customWidth="1"/>
    <col min="7927" max="7927" width="17.109375" style="5" customWidth="1"/>
    <col min="7928" max="7928" width="12" style="5" customWidth="1"/>
    <col min="7929" max="7929" width="14.109375" style="5" customWidth="1"/>
    <col min="7930" max="7930" width="10.33203125" style="5" customWidth="1"/>
    <col min="7931" max="7931" width="17.109375" style="5" customWidth="1"/>
    <col min="7932" max="7932" width="12" style="5" customWidth="1"/>
    <col min="7933" max="7933" width="10.6640625" style="5" customWidth="1"/>
    <col min="7934" max="7936" width="0" style="5" hidden="1" customWidth="1"/>
    <col min="7937" max="8164" width="8.88671875" style="5"/>
    <col min="8165" max="8165" width="5.109375" style="5" customWidth="1"/>
    <col min="8166" max="8166" width="32.44140625" style="5" customWidth="1"/>
    <col min="8167" max="8169" width="10.33203125" style="5" customWidth="1"/>
    <col min="8170" max="8171" width="12.44140625" style="5" customWidth="1"/>
    <col min="8172" max="8172" width="11.33203125" style="5" customWidth="1"/>
    <col min="8173" max="8173" width="12.44140625" style="5" customWidth="1"/>
    <col min="8174" max="8174" width="11.33203125" style="5" customWidth="1"/>
    <col min="8175" max="8175" width="12.44140625" style="5" customWidth="1"/>
    <col min="8176" max="8176" width="11.33203125" style="5" customWidth="1"/>
    <col min="8177" max="8177" width="12.44140625" style="5" customWidth="1"/>
    <col min="8178" max="8178" width="11.33203125" style="5" customWidth="1"/>
    <col min="8179" max="8179" width="12.44140625" style="5" customWidth="1"/>
    <col min="8180" max="8180" width="11.33203125" style="5" customWidth="1"/>
    <col min="8181" max="8181" width="14.109375" style="5" customWidth="1"/>
    <col min="8182" max="8182" width="10.33203125" style="5" customWidth="1"/>
    <col min="8183" max="8183" width="17.109375" style="5" customWidth="1"/>
    <col min="8184" max="8184" width="12" style="5" customWidth="1"/>
    <col min="8185" max="8185" width="14.109375" style="5" customWidth="1"/>
    <col min="8186" max="8186" width="10.33203125" style="5" customWidth="1"/>
    <col min="8187" max="8187" width="17.109375" style="5" customWidth="1"/>
    <col min="8188" max="8188" width="12" style="5" customWidth="1"/>
    <col min="8189" max="8189" width="10.6640625" style="5" customWidth="1"/>
    <col min="8190" max="8192" width="0" style="5" hidden="1" customWidth="1"/>
    <col min="8193" max="8420" width="8.88671875" style="5"/>
    <col min="8421" max="8421" width="5.109375" style="5" customWidth="1"/>
    <col min="8422" max="8422" width="32.44140625" style="5" customWidth="1"/>
    <col min="8423" max="8425" width="10.33203125" style="5" customWidth="1"/>
    <col min="8426" max="8427" width="12.44140625" style="5" customWidth="1"/>
    <col min="8428" max="8428" width="11.33203125" style="5" customWidth="1"/>
    <col min="8429" max="8429" width="12.44140625" style="5" customWidth="1"/>
    <col min="8430" max="8430" width="11.33203125" style="5" customWidth="1"/>
    <col min="8431" max="8431" width="12.44140625" style="5" customWidth="1"/>
    <col min="8432" max="8432" width="11.33203125" style="5" customWidth="1"/>
    <col min="8433" max="8433" width="12.44140625" style="5" customWidth="1"/>
    <col min="8434" max="8434" width="11.33203125" style="5" customWidth="1"/>
    <col min="8435" max="8435" width="12.44140625" style="5" customWidth="1"/>
    <col min="8436" max="8436" width="11.33203125" style="5" customWidth="1"/>
    <col min="8437" max="8437" width="14.109375" style="5" customWidth="1"/>
    <col min="8438" max="8438" width="10.33203125" style="5" customWidth="1"/>
    <col min="8439" max="8439" width="17.109375" style="5" customWidth="1"/>
    <col min="8440" max="8440" width="12" style="5" customWidth="1"/>
    <col min="8441" max="8441" width="14.109375" style="5" customWidth="1"/>
    <col min="8442" max="8442" width="10.33203125" style="5" customWidth="1"/>
    <col min="8443" max="8443" width="17.109375" style="5" customWidth="1"/>
    <col min="8444" max="8444" width="12" style="5" customWidth="1"/>
    <col min="8445" max="8445" width="10.6640625" style="5" customWidth="1"/>
    <col min="8446" max="8448" width="0" style="5" hidden="1" customWidth="1"/>
    <col min="8449" max="8676" width="8.88671875" style="5"/>
    <col min="8677" max="8677" width="5.109375" style="5" customWidth="1"/>
    <col min="8678" max="8678" width="32.44140625" style="5" customWidth="1"/>
    <col min="8679" max="8681" width="10.33203125" style="5" customWidth="1"/>
    <col min="8682" max="8683" width="12.44140625" style="5" customWidth="1"/>
    <col min="8684" max="8684" width="11.33203125" style="5" customWidth="1"/>
    <col min="8685" max="8685" width="12.44140625" style="5" customWidth="1"/>
    <col min="8686" max="8686" width="11.33203125" style="5" customWidth="1"/>
    <col min="8687" max="8687" width="12.44140625" style="5" customWidth="1"/>
    <col min="8688" max="8688" width="11.33203125" style="5" customWidth="1"/>
    <col min="8689" max="8689" width="12.44140625" style="5" customWidth="1"/>
    <col min="8690" max="8690" width="11.33203125" style="5" customWidth="1"/>
    <col min="8691" max="8691" width="12.44140625" style="5" customWidth="1"/>
    <col min="8692" max="8692" width="11.33203125" style="5" customWidth="1"/>
    <col min="8693" max="8693" width="14.109375" style="5" customWidth="1"/>
    <col min="8694" max="8694" width="10.33203125" style="5" customWidth="1"/>
    <col min="8695" max="8695" width="17.109375" style="5" customWidth="1"/>
    <col min="8696" max="8696" width="12" style="5" customWidth="1"/>
    <col min="8697" max="8697" width="14.109375" style="5" customWidth="1"/>
    <col min="8698" max="8698" width="10.33203125" style="5" customWidth="1"/>
    <col min="8699" max="8699" width="17.109375" style="5" customWidth="1"/>
    <col min="8700" max="8700" width="12" style="5" customWidth="1"/>
    <col min="8701" max="8701" width="10.6640625" style="5" customWidth="1"/>
    <col min="8702" max="8704" width="0" style="5" hidden="1" customWidth="1"/>
    <col min="8705" max="8932" width="8.88671875" style="5"/>
    <col min="8933" max="8933" width="5.109375" style="5" customWidth="1"/>
    <col min="8934" max="8934" width="32.44140625" style="5" customWidth="1"/>
    <col min="8935" max="8937" width="10.33203125" style="5" customWidth="1"/>
    <col min="8938" max="8939" width="12.44140625" style="5" customWidth="1"/>
    <col min="8940" max="8940" width="11.33203125" style="5" customWidth="1"/>
    <col min="8941" max="8941" width="12.44140625" style="5" customWidth="1"/>
    <col min="8942" max="8942" width="11.33203125" style="5" customWidth="1"/>
    <col min="8943" max="8943" width="12.44140625" style="5" customWidth="1"/>
    <col min="8944" max="8944" width="11.33203125" style="5" customWidth="1"/>
    <col min="8945" max="8945" width="12.44140625" style="5" customWidth="1"/>
    <col min="8946" max="8946" width="11.33203125" style="5" customWidth="1"/>
    <col min="8947" max="8947" width="12.44140625" style="5" customWidth="1"/>
    <col min="8948" max="8948" width="11.33203125" style="5" customWidth="1"/>
    <col min="8949" max="8949" width="14.109375" style="5" customWidth="1"/>
    <col min="8950" max="8950" width="10.33203125" style="5" customWidth="1"/>
    <col min="8951" max="8951" width="17.109375" style="5" customWidth="1"/>
    <col min="8952" max="8952" width="12" style="5" customWidth="1"/>
    <col min="8953" max="8953" width="14.109375" style="5" customWidth="1"/>
    <col min="8954" max="8954" width="10.33203125" style="5" customWidth="1"/>
    <col min="8955" max="8955" width="17.109375" style="5" customWidth="1"/>
    <col min="8956" max="8956" width="12" style="5" customWidth="1"/>
    <col min="8957" max="8957" width="10.6640625" style="5" customWidth="1"/>
    <col min="8958" max="8960" width="0" style="5" hidden="1" customWidth="1"/>
    <col min="8961" max="9188" width="8.88671875" style="5"/>
    <col min="9189" max="9189" width="5.109375" style="5" customWidth="1"/>
    <col min="9190" max="9190" width="32.44140625" style="5" customWidth="1"/>
    <col min="9191" max="9193" width="10.33203125" style="5" customWidth="1"/>
    <col min="9194" max="9195" width="12.44140625" style="5" customWidth="1"/>
    <col min="9196" max="9196" width="11.33203125" style="5" customWidth="1"/>
    <col min="9197" max="9197" width="12.44140625" style="5" customWidth="1"/>
    <col min="9198" max="9198" width="11.33203125" style="5" customWidth="1"/>
    <col min="9199" max="9199" width="12.44140625" style="5" customWidth="1"/>
    <col min="9200" max="9200" width="11.33203125" style="5" customWidth="1"/>
    <col min="9201" max="9201" width="12.44140625" style="5" customWidth="1"/>
    <col min="9202" max="9202" width="11.33203125" style="5" customWidth="1"/>
    <col min="9203" max="9203" width="12.44140625" style="5" customWidth="1"/>
    <col min="9204" max="9204" width="11.33203125" style="5" customWidth="1"/>
    <col min="9205" max="9205" width="14.109375" style="5" customWidth="1"/>
    <col min="9206" max="9206" width="10.33203125" style="5" customWidth="1"/>
    <col min="9207" max="9207" width="17.109375" style="5" customWidth="1"/>
    <col min="9208" max="9208" width="12" style="5" customWidth="1"/>
    <col min="9209" max="9209" width="14.109375" style="5" customWidth="1"/>
    <col min="9210" max="9210" width="10.33203125" style="5" customWidth="1"/>
    <col min="9211" max="9211" width="17.109375" style="5" customWidth="1"/>
    <col min="9212" max="9212" width="12" style="5" customWidth="1"/>
    <col min="9213" max="9213" width="10.6640625" style="5" customWidth="1"/>
    <col min="9214" max="9216" width="0" style="5" hidden="1" customWidth="1"/>
    <col min="9217" max="9444" width="8.88671875" style="5"/>
    <col min="9445" max="9445" width="5.109375" style="5" customWidth="1"/>
    <col min="9446" max="9446" width="32.44140625" style="5" customWidth="1"/>
    <col min="9447" max="9449" width="10.33203125" style="5" customWidth="1"/>
    <col min="9450" max="9451" width="12.44140625" style="5" customWidth="1"/>
    <col min="9452" max="9452" width="11.33203125" style="5" customWidth="1"/>
    <col min="9453" max="9453" width="12.44140625" style="5" customWidth="1"/>
    <col min="9454" max="9454" width="11.33203125" style="5" customWidth="1"/>
    <col min="9455" max="9455" width="12.44140625" style="5" customWidth="1"/>
    <col min="9456" max="9456" width="11.33203125" style="5" customWidth="1"/>
    <col min="9457" max="9457" width="12.44140625" style="5" customWidth="1"/>
    <col min="9458" max="9458" width="11.33203125" style="5" customWidth="1"/>
    <col min="9459" max="9459" width="12.44140625" style="5" customWidth="1"/>
    <col min="9460" max="9460" width="11.33203125" style="5" customWidth="1"/>
    <col min="9461" max="9461" width="14.109375" style="5" customWidth="1"/>
    <col min="9462" max="9462" width="10.33203125" style="5" customWidth="1"/>
    <col min="9463" max="9463" width="17.109375" style="5" customWidth="1"/>
    <col min="9464" max="9464" width="12" style="5" customWidth="1"/>
    <col min="9465" max="9465" width="14.109375" style="5" customWidth="1"/>
    <col min="9466" max="9466" width="10.33203125" style="5" customWidth="1"/>
    <col min="9467" max="9467" width="17.109375" style="5" customWidth="1"/>
    <col min="9468" max="9468" width="12" style="5" customWidth="1"/>
    <col min="9469" max="9469" width="10.6640625" style="5" customWidth="1"/>
    <col min="9470" max="9472" width="0" style="5" hidden="1" customWidth="1"/>
    <col min="9473" max="9700" width="8.88671875" style="5"/>
    <col min="9701" max="9701" width="5.109375" style="5" customWidth="1"/>
    <col min="9702" max="9702" width="32.44140625" style="5" customWidth="1"/>
    <col min="9703" max="9705" width="10.33203125" style="5" customWidth="1"/>
    <col min="9706" max="9707" width="12.44140625" style="5" customWidth="1"/>
    <col min="9708" max="9708" width="11.33203125" style="5" customWidth="1"/>
    <col min="9709" max="9709" width="12.44140625" style="5" customWidth="1"/>
    <col min="9710" max="9710" width="11.33203125" style="5" customWidth="1"/>
    <col min="9711" max="9711" width="12.44140625" style="5" customWidth="1"/>
    <col min="9712" max="9712" width="11.33203125" style="5" customWidth="1"/>
    <col min="9713" max="9713" width="12.44140625" style="5" customWidth="1"/>
    <col min="9714" max="9714" width="11.33203125" style="5" customWidth="1"/>
    <col min="9715" max="9715" width="12.44140625" style="5" customWidth="1"/>
    <col min="9716" max="9716" width="11.33203125" style="5" customWidth="1"/>
    <col min="9717" max="9717" width="14.109375" style="5" customWidth="1"/>
    <col min="9718" max="9718" width="10.33203125" style="5" customWidth="1"/>
    <col min="9719" max="9719" width="17.109375" style="5" customWidth="1"/>
    <col min="9720" max="9720" width="12" style="5" customWidth="1"/>
    <col min="9721" max="9721" width="14.109375" style="5" customWidth="1"/>
    <col min="9722" max="9722" width="10.33203125" style="5" customWidth="1"/>
    <col min="9723" max="9723" width="17.109375" style="5" customWidth="1"/>
    <col min="9724" max="9724" width="12" style="5" customWidth="1"/>
    <col min="9725" max="9725" width="10.6640625" style="5" customWidth="1"/>
    <col min="9726" max="9728" width="0" style="5" hidden="1" customWidth="1"/>
    <col min="9729" max="9956" width="8.88671875" style="5"/>
    <col min="9957" max="9957" width="5.109375" style="5" customWidth="1"/>
    <col min="9958" max="9958" width="32.44140625" style="5" customWidth="1"/>
    <col min="9959" max="9961" width="10.33203125" style="5" customWidth="1"/>
    <col min="9962" max="9963" width="12.44140625" style="5" customWidth="1"/>
    <col min="9964" max="9964" width="11.33203125" style="5" customWidth="1"/>
    <col min="9965" max="9965" width="12.44140625" style="5" customWidth="1"/>
    <col min="9966" max="9966" width="11.33203125" style="5" customWidth="1"/>
    <col min="9967" max="9967" width="12.44140625" style="5" customWidth="1"/>
    <col min="9968" max="9968" width="11.33203125" style="5" customWidth="1"/>
    <col min="9969" max="9969" width="12.44140625" style="5" customWidth="1"/>
    <col min="9970" max="9970" width="11.33203125" style="5" customWidth="1"/>
    <col min="9971" max="9971" width="12.44140625" style="5" customWidth="1"/>
    <col min="9972" max="9972" width="11.33203125" style="5" customWidth="1"/>
    <col min="9973" max="9973" width="14.109375" style="5" customWidth="1"/>
    <col min="9974" max="9974" width="10.33203125" style="5" customWidth="1"/>
    <col min="9975" max="9975" width="17.109375" style="5" customWidth="1"/>
    <col min="9976" max="9976" width="12" style="5" customWidth="1"/>
    <col min="9977" max="9977" width="14.109375" style="5" customWidth="1"/>
    <col min="9978" max="9978" width="10.33203125" style="5" customWidth="1"/>
    <col min="9979" max="9979" width="17.109375" style="5" customWidth="1"/>
    <col min="9980" max="9980" width="12" style="5" customWidth="1"/>
    <col min="9981" max="9981" width="10.6640625" style="5" customWidth="1"/>
    <col min="9982" max="9984" width="0" style="5" hidden="1" customWidth="1"/>
    <col min="9985" max="10212" width="8.88671875" style="5"/>
    <col min="10213" max="10213" width="5.109375" style="5" customWidth="1"/>
    <col min="10214" max="10214" width="32.44140625" style="5" customWidth="1"/>
    <col min="10215" max="10217" width="10.33203125" style="5" customWidth="1"/>
    <col min="10218" max="10219" width="12.44140625" style="5" customWidth="1"/>
    <col min="10220" max="10220" width="11.33203125" style="5" customWidth="1"/>
    <col min="10221" max="10221" width="12.44140625" style="5" customWidth="1"/>
    <col min="10222" max="10222" width="11.33203125" style="5" customWidth="1"/>
    <col min="10223" max="10223" width="12.44140625" style="5" customWidth="1"/>
    <col min="10224" max="10224" width="11.33203125" style="5" customWidth="1"/>
    <col min="10225" max="10225" width="12.44140625" style="5" customWidth="1"/>
    <col min="10226" max="10226" width="11.33203125" style="5" customWidth="1"/>
    <col min="10227" max="10227" width="12.44140625" style="5" customWidth="1"/>
    <col min="10228" max="10228" width="11.33203125" style="5" customWidth="1"/>
    <col min="10229" max="10229" width="14.109375" style="5" customWidth="1"/>
    <col min="10230" max="10230" width="10.33203125" style="5" customWidth="1"/>
    <col min="10231" max="10231" width="17.109375" style="5" customWidth="1"/>
    <col min="10232" max="10232" width="12" style="5" customWidth="1"/>
    <col min="10233" max="10233" width="14.109375" style="5" customWidth="1"/>
    <col min="10234" max="10234" width="10.33203125" style="5" customWidth="1"/>
    <col min="10235" max="10235" width="17.109375" style="5" customWidth="1"/>
    <col min="10236" max="10236" width="12" style="5" customWidth="1"/>
    <col min="10237" max="10237" width="10.6640625" style="5" customWidth="1"/>
    <col min="10238" max="10240" width="0" style="5" hidden="1" customWidth="1"/>
    <col min="10241" max="10468" width="8.88671875" style="5"/>
    <col min="10469" max="10469" width="5.109375" style="5" customWidth="1"/>
    <col min="10470" max="10470" width="32.44140625" style="5" customWidth="1"/>
    <col min="10471" max="10473" width="10.33203125" style="5" customWidth="1"/>
    <col min="10474" max="10475" width="12.44140625" style="5" customWidth="1"/>
    <col min="10476" max="10476" width="11.33203125" style="5" customWidth="1"/>
    <col min="10477" max="10477" width="12.44140625" style="5" customWidth="1"/>
    <col min="10478" max="10478" width="11.33203125" style="5" customWidth="1"/>
    <col min="10479" max="10479" width="12.44140625" style="5" customWidth="1"/>
    <col min="10480" max="10480" width="11.33203125" style="5" customWidth="1"/>
    <col min="10481" max="10481" width="12.44140625" style="5" customWidth="1"/>
    <col min="10482" max="10482" width="11.33203125" style="5" customWidth="1"/>
    <col min="10483" max="10483" width="12.44140625" style="5" customWidth="1"/>
    <col min="10484" max="10484" width="11.33203125" style="5" customWidth="1"/>
    <col min="10485" max="10485" width="14.109375" style="5" customWidth="1"/>
    <col min="10486" max="10486" width="10.33203125" style="5" customWidth="1"/>
    <col min="10487" max="10487" width="17.109375" style="5" customWidth="1"/>
    <col min="10488" max="10488" width="12" style="5" customWidth="1"/>
    <col min="10489" max="10489" width="14.109375" style="5" customWidth="1"/>
    <col min="10490" max="10490" width="10.33203125" style="5" customWidth="1"/>
    <col min="10491" max="10491" width="17.109375" style="5" customWidth="1"/>
    <col min="10492" max="10492" width="12" style="5" customWidth="1"/>
    <col min="10493" max="10493" width="10.6640625" style="5" customWidth="1"/>
    <col min="10494" max="10496" width="0" style="5" hidden="1" customWidth="1"/>
    <col min="10497" max="10724" width="8.88671875" style="5"/>
    <col min="10725" max="10725" width="5.109375" style="5" customWidth="1"/>
    <col min="10726" max="10726" width="32.44140625" style="5" customWidth="1"/>
    <col min="10727" max="10729" width="10.33203125" style="5" customWidth="1"/>
    <col min="10730" max="10731" width="12.44140625" style="5" customWidth="1"/>
    <col min="10732" max="10732" width="11.33203125" style="5" customWidth="1"/>
    <col min="10733" max="10733" width="12.44140625" style="5" customWidth="1"/>
    <col min="10734" max="10734" width="11.33203125" style="5" customWidth="1"/>
    <col min="10735" max="10735" width="12.44140625" style="5" customWidth="1"/>
    <col min="10736" max="10736" width="11.33203125" style="5" customWidth="1"/>
    <col min="10737" max="10737" width="12.44140625" style="5" customWidth="1"/>
    <col min="10738" max="10738" width="11.33203125" style="5" customWidth="1"/>
    <col min="10739" max="10739" width="12.44140625" style="5" customWidth="1"/>
    <col min="10740" max="10740" width="11.33203125" style="5" customWidth="1"/>
    <col min="10741" max="10741" width="14.109375" style="5" customWidth="1"/>
    <col min="10742" max="10742" width="10.33203125" style="5" customWidth="1"/>
    <col min="10743" max="10743" width="17.109375" style="5" customWidth="1"/>
    <col min="10744" max="10744" width="12" style="5" customWidth="1"/>
    <col min="10745" max="10745" width="14.109375" style="5" customWidth="1"/>
    <col min="10746" max="10746" width="10.33203125" style="5" customWidth="1"/>
    <col min="10747" max="10747" width="17.109375" style="5" customWidth="1"/>
    <col min="10748" max="10748" width="12" style="5" customWidth="1"/>
    <col min="10749" max="10749" width="10.6640625" style="5" customWidth="1"/>
    <col min="10750" max="10752" width="0" style="5" hidden="1" customWidth="1"/>
    <col min="10753" max="10980" width="8.88671875" style="5"/>
    <col min="10981" max="10981" width="5.109375" style="5" customWidth="1"/>
    <col min="10982" max="10982" width="32.44140625" style="5" customWidth="1"/>
    <col min="10983" max="10985" width="10.33203125" style="5" customWidth="1"/>
    <col min="10986" max="10987" width="12.44140625" style="5" customWidth="1"/>
    <col min="10988" max="10988" width="11.33203125" style="5" customWidth="1"/>
    <col min="10989" max="10989" width="12.44140625" style="5" customWidth="1"/>
    <col min="10990" max="10990" width="11.33203125" style="5" customWidth="1"/>
    <col min="10991" max="10991" width="12.44140625" style="5" customWidth="1"/>
    <col min="10992" max="10992" width="11.33203125" style="5" customWidth="1"/>
    <col min="10993" max="10993" width="12.44140625" style="5" customWidth="1"/>
    <col min="10994" max="10994" width="11.33203125" style="5" customWidth="1"/>
    <col min="10995" max="10995" width="12.44140625" style="5" customWidth="1"/>
    <col min="10996" max="10996" width="11.33203125" style="5" customWidth="1"/>
    <col min="10997" max="10997" width="14.109375" style="5" customWidth="1"/>
    <col min="10998" max="10998" width="10.33203125" style="5" customWidth="1"/>
    <col min="10999" max="10999" width="17.109375" style="5" customWidth="1"/>
    <col min="11000" max="11000" width="12" style="5" customWidth="1"/>
    <col min="11001" max="11001" width="14.109375" style="5" customWidth="1"/>
    <col min="11002" max="11002" width="10.33203125" style="5" customWidth="1"/>
    <col min="11003" max="11003" width="17.109375" style="5" customWidth="1"/>
    <col min="11004" max="11004" width="12" style="5" customWidth="1"/>
    <col min="11005" max="11005" width="10.6640625" style="5" customWidth="1"/>
    <col min="11006" max="11008" width="0" style="5" hidden="1" customWidth="1"/>
    <col min="11009" max="11236" width="8.88671875" style="5"/>
    <col min="11237" max="11237" width="5.109375" style="5" customWidth="1"/>
    <col min="11238" max="11238" width="32.44140625" style="5" customWidth="1"/>
    <col min="11239" max="11241" width="10.33203125" style="5" customWidth="1"/>
    <col min="11242" max="11243" width="12.44140625" style="5" customWidth="1"/>
    <col min="11244" max="11244" width="11.33203125" style="5" customWidth="1"/>
    <col min="11245" max="11245" width="12.44140625" style="5" customWidth="1"/>
    <col min="11246" max="11246" width="11.33203125" style="5" customWidth="1"/>
    <col min="11247" max="11247" width="12.44140625" style="5" customWidth="1"/>
    <col min="11248" max="11248" width="11.33203125" style="5" customWidth="1"/>
    <col min="11249" max="11249" width="12.44140625" style="5" customWidth="1"/>
    <col min="11250" max="11250" width="11.33203125" style="5" customWidth="1"/>
    <col min="11251" max="11251" width="12.44140625" style="5" customWidth="1"/>
    <col min="11252" max="11252" width="11.33203125" style="5" customWidth="1"/>
    <col min="11253" max="11253" width="14.109375" style="5" customWidth="1"/>
    <col min="11254" max="11254" width="10.33203125" style="5" customWidth="1"/>
    <col min="11255" max="11255" width="17.109375" style="5" customWidth="1"/>
    <col min="11256" max="11256" width="12" style="5" customWidth="1"/>
    <col min="11257" max="11257" width="14.109375" style="5" customWidth="1"/>
    <col min="11258" max="11258" width="10.33203125" style="5" customWidth="1"/>
    <col min="11259" max="11259" width="17.109375" style="5" customWidth="1"/>
    <col min="11260" max="11260" width="12" style="5" customWidth="1"/>
    <col min="11261" max="11261" width="10.6640625" style="5" customWidth="1"/>
    <col min="11262" max="11264" width="0" style="5" hidden="1" customWidth="1"/>
    <col min="11265" max="11492" width="8.88671875" style="5"/>
    <col min="11493" max="11493" width="5.109375" style="5" customWidth="1"/>
    <col min="11494" max="11494" width="32.44140625" style="5" customWidth="1"/>
    <col min="11495" max="11497" width="10.33203125" style="5" customWidth="1"/>
    <col min="11498" max="11499" width="12.44140625" style="5" customWidth="1"/>
    <col min="11500" max="11500" width="11.33203125" style="5" customWidth="1"/>
    <col min="11501" max="11501" width="12.44140625" style="5" customWidth="1"/>
    <col min="11502" max="11502" width="11.33203125" style="5" customWidth="1"/>
    <col min="11503" max="11503" width="12.44140625" style="5" customWidth="1"/>
    <col min="11504" max="11504" width="11.33203125" style="5" customWidth="1"/>
    <col min="11505" max="11505" width="12.44140625" style="5" customWidth="1"/>
    <col min="11506" max="11506" width="11.33203125" style="5" customWidth="1"/>
    <col min="11507" max="11507" width="12.44140625" style="5" customWidth="1"/>
    <col min="11508" max="11508" width="11.33203125" style="5" customWidth="1"/>
    <col min="11509" max="11509" width="14.109375" style="5" customWidth="1"/>
    <col min="11510" max="11510" width="10.33203125" style="5" customWidth="1"/>
    <col min="11511" max="11511" width="17.109375" style="5" customWidth="1"/>
    <col min="11512" max="11512" width="12" style="5" customWidth="1"/>
    <col min="11513" max="11513" width="14.109375" style="5" customWidth="1"/>
    <col min="11514" max="11514" width="10.33203125" style="5" customWidth="1"/>
    <col min="11515" max="11515" width="17.109375" style="5" customWidth="1"/>
    <col min="11516" max="11516" width="12" style="5" customWidth="1"/>
    <col min="11517" max="11517" width="10.6640625" style="5" customWidth="1"/>
    <col min="11518" max="11520" width="0" style="5" hidden="1" customWidth="1"/>
    <col min="11521" max="11748" width="8.88671875" style="5"/>
    <col min="11749" max="11749" width="5.109375" style="5" customWidth="1"/>
    <col min="11750" max="11750" width="32.44140625" style="5" customWidth="1"/>
    <col min="11751" max="11753" width="10.33203125" style="5" customWidth="1"/>
    <col min="11754" max="11755" width="12.44140625" style="5" customWidth="1"/>
    <col min="11756" max="11756" width="11.33203125" style="5" customWidth="1"/>
    <col min="11757" max="11757" width="12.44140625" style="5" customWidth="1"/>
    <col min="11758" max="11758" width="11.33203125" style="5" customWidth="1"/>
    <col min="11759" max="11759" width="12.44140625" style="5" customWidth="1"/>
    <col min="11760" max="11760" width="11.33203125" style="5" customWidth="1"/>
    <col min="11761" max="11761" width="12.44140625" style="5" customWidth="1"/>
    <col min="11762" max="11762" width="11.33203125" style="5" customWidth="1"/>
    <col min="11763" max="11763" width="12.44140625" style="5" customWidth="1"/>
    <col min="11764" max="11764" width="11.33203125" style="5" customWidth="1"/>
    <col min="11765" max="11765" width="14.109375" style="5" customWidth="1"/>
    <col min="11766" max="11766" width="10.33203125" style="5" customWidth="1"/>
    <col min="11767" max="11767" width="17.109375" style="5" customWidth="1"/>
    <col min="11768" max="11768" width="12" style="5" customWidth="1"/>
    <col min="11769" max="11769" width="14.109375" style="5" customWidth="1"/>
    <col min="11770" max="11770" width="10.33203125" style="5" customWidth="1"/>
    <col min="11771" max="11771" width="17.109375" style="5" customWidth="1"/>
    <col min="11772" max="11772" width="12" style="5" customWidth="1"/>
    <col min="11773" max="11773" width="10.6640625" style="5" customWidth="1"/>
    <col min="11774" max="11776" width="0" style="5" hidden="1" customWidth="1"/>
    <col min="11777" max="12004" width="8.88671875" style="5"/>
    <col min="12005" max="12005" width="5.109375" style="5" customWidth="1"/>
    <col min="12006" max="12006" width="32.44140625" style="5" customWidth="1"/>
    <col min="12007" max="12009" width="10.33203125" style="5" customWidth="1"/>
    <col min="12010" max="12011" width="12.44140625" style="5" customWidth="1"/>
    <col min="12012" max="12012" width="11.33203125" style="5" customWidth="1"/>
    <col min="12013" max="12013" width="12.44140625" style="5" customWidth="1"/>
    <col min="12014" max="12014" width="11.33203125" style="5" customWidth="1"/>
    <col min="12015" max="12015" width="12.44140625" style="5" customWidth="1"/>
    <col min="12016" max="12016" width="11.33203125" style="5" customWidth="1"/>
    <col min="12017" max="12017" width="12.44140625" style="5" customWidth="1"/>
    <col min="12018" max="12018" width="11.33203125" style="5" customWidth="1"/>
    <col min="12019" max="12019" width="12.44140625" style="5" customWidth="1"/>
    <col min="12020" max="12020" width="11.33203125" style="5" customWidth="1"/>
    <col min="12021" max="12021" width="14.109375" style="5" customWidth="1"/>
    <col min="12022" max="12022" width="10.33203125" style="5" customWidth="1"/>
    <col min="12023" max="12023" width="17.109375" style="5" customWidth="1"/>
    <col min="12024" max="12024" width="12" style="5" customWidth="1"/>
    <col min="12025" max="12025" width="14.109375" style="5" customWidth="1"/>
    <col min="12026" max="12026" width="10.33203125" style="5" customWidth="1"/>
    <col min="12027" max="12027" width="17.109375" style="5" customWidth="1"/>
    <col min="12028" max="12028" width="12" style="5" customWidth="1"/>
    <col min="12029" max="12029" width="10.6640625" style="5" customWidth="1"/>
    <col min="12030" max="12032" width="0" style="5" hidden="1" customWidth="1"/>
    <col min="12033" max="12260" width="8.88671875" style="5"/>
    <col min="12261" max="12261" width="5.109375" style="5" customWidth="1"/>
    <col min="12262" max="12262" width="32.44140625" style="5" customWidth="1"/>
    <col min="12263" max="12265" width="10.33203125" style="5" customWidth="1"/>
    <col min="12266" max="12267" width="12.44140625" style="5" customWidth="1"/>
    <col min="12268" max="12268" width="11.33203125" style="5" customWidth="1"/>
    <col min="12269" max="12269" width="12.44140625" style="5" customWidth="1"/>
    <col min="12270" max="12270" width="11.33203125" style="5" customWidth="1"/>
    <col min="12271" max="12271" width="12.44140625" style="5" customWidth="1"/>
    <col min="12272" max="12272" width="11.33203125" style="5" customWidth="1"/>
    <col min="12273" max="12273" width="12.44140625" style="5" customWidth="1"/>
    <col min="12274" max="12274" width="11.33203125" style="5" customWidth="1"/>
    <col min="12275" max="12275" width="12.44140625" style="5" customWidth="1"/>
    <col min="12276" max="12276" width="11.33203125" style="5" customWidth="1"/>
    <col min="12277" max="12277" width="14.109375" style="5" customWidth="1"/>
    <col min="12278" max="12278" width="10.33203125" style="5" customWidth="1"/>
    <col min="12279" max="12279" width="17.109375" style="5" customWidth="1"/>
    <col min="12280" max="12280" width="12" style="5" customWidth="1"/>
    <col min="12281" max="12281" width="14.109375" style="5" customWidth="1"/>
    <col min="12282" max="12282" width="10.33203125" style="5" customWidth="1"/>
    <col min="12283" max="12283" width="17.109375" style="5" customWidth="1"/>
    <col min="12284" max="12284" width="12" style="5" customWidth="1"/>
    <col min="12285" max="12285" width="10.6640625" style="5" customWidth="1"/>
    <col min="12286" max="12288" width="0" style="5" hidden="1" customWidth="1"/>
    <col min="12289" max="12516" width="8.88671875" style="5"/>
    <col min="12517" max="12517" width="5.109375" style="5" customWidth="1"/>
    <col min="12518" max="12518" width="32.44140625" style="5" customWidth="1"/>
    <col min="12519" max="12521" width="10.33203125" style="5" customWidth="1"/>
    <col min="12522" max="12523" width="12.44140625" style="5" customWidth="1"/>
    <col min="12524" max="12524" width="11.33203125" style="5" customWidth="1"/>
    <col min="12525" max="12525" width="12.44140625" style="5" customWidth="1"/>
    <col min="12526" max="12526" width="11.33203125" style="5" customWidth="1"/>
    <col min="12527" max="12527" width="12.44140625" style="5" customWidth="1"/>
    <col min="12528" max="12528" width="11.33203125" style="5" customWidth="1"/>
    <col min="12529" max="12529" width="12.44140625" style="5" customWidth="1"/>
    <col min="12530" max="12530" width="11.33203125" style="5" customWidth="1"/>
    <col min="12531" max="12531" width="12.44140625" style="5" customWidth="1"/>
    <col min="12532" max="12532" width="11.33203125" style="5" customWidth="1"/>
    <col min="12533" max="12533" width="14.109375" style="5" customWidth="1"/>
    <col min="12534" max="12534" width="10.33203125" style="5" customWidth="1"/>
    <col min="12535" max="12535" width="17.109375" style="5" customWidth="1"/>
    <col min="12536" max="12536" width="12" style="5" customWidth="1"/>
    <col min="12537" max="12537" width="14.109375" style="5" customWidth="1"/>
    <col min="12538" max="12538" width="10.33203125" style="5" customWidth="1"/>
    <col min="12539" max="12539" width="17.109375" style="5" customWidth="1"/>
    <col min="12540" max="12540" width="12" style="5" customWidth="1"/>
    <col min="12541" max="12541" width="10.6640625" style="5" customWidth="1"/>
    <col min="12542" max="12544" width="0" style="5" hidden="1" customWidth="1"/>
    <col min="12545" max="12772" width="8.88671875" style="5"/>
    <col min="12773" max="12773" width="5.109375" style="5" customWidth="1"/>
    <col min="12774" max="12774" width="32.44140625" style="5" customWidth="1"/>
    <col min="12775" max="12777" width="10.33203125" style="5" customWidth="1"/>
    <col min="12778" max="12779" width="12.44140625" style="5" customWidth="1"/>
    <col min="12780" max="12780" width="11.33203125" style="5" customWidth="1"/>
    <col min="12781" max="12781" width="12.44140625" style="5" customWidth="1"/>
    <col min="12782" max="12782" width="11.33203125" style="5" customWidth="1"/>
    <col min="12783" max="12783" width="12.44140625" style="5" customWidth="1"/>
    <col min="12784" max="12784" width="11.33203125" style="5" customWidth="1"/>
    <col min="12785" max="12785" width="12.44140625" style="5" customWidth="1"/>
    <col min="12786" max="12786" width="11.33203125" style="5" customWidth="1"/>
    <col min="12787" max="12787" width="12.44140625" style="5" customWidth="1"/>
    <col min="12788" max="12788" width="11.33203125" style="5" customWidth="1"/>
    <col min="12789" max="12789" width="14.109375" style="5" customWidth="1"/>
    <col min="12790" max="12790" width="10.33203125" style="5" customWidth="1"/>
    <col min="12791" max="12791" width="17.109375" style="5" customWidth="1"/>
    <col min="12792" max="12792" width="12" style="5" customWidth="1"/>
    <col min="12793" max="12793" width="14.109375" style="5" customWidth="1"/>
    <col min="12794" max="12794" width="10.33203125" style="5" customWidth="1"/>
    <col min="12795" max="12795" width="17.109375" style="5" customWidth="1"/>
    <col min="12796" max="12796" width="12" style="5" customWidth="1"/>
    <col min="12797" max="12797" width="10.6640625" style="5" customWidth="1"/>
    <col min="12798" max="12800" width="0" style="5" hidden="1" customWidth="1"/>
    <col min="12801" max="13028" width="8.88671875" style="5"/>
    <col min="13029" max="13029" width="5.109375" style="5" customWidth="1"/>
    <col min="13030" max="13030" width="32.44140625" style="5" customWidth="1"/>
    <col min="13031" max="13033" width="10.33203125" style="5" customWidth="1"/>
    <col min="13034" max="13035" width="12.44140625" style="5" customWidth="1"/>
    <col min="13036" max="13036" width="11.33203125" style="5" customWidth="1"/>
    <col min="13037" max="13037" width="12.44140625" style="5" customWidth="1"/>
    <col min="13038" max="13038" width="11.33203125" style="5" customWidth="1"/>
    <col min="13039" max="13039" width="12.44140625" style="5" customWidth="1"/>
    <col min="13040" max="13040" width="11.33203125" style="5" customWidth="1"/>
    <col min="13041" max="13041" width="12.44140625" style="5" customWidth="1"/>
    <col min="13042" max="13042" width="11.33203125" style="5" customWidth="1"/>
    <col min="13043" max="13043" width="12.44140625" style="5" customWidth="1"/>
    <col min="13044" max="13044" width="11.33203125" style="5" customWidth="1"/>
    <col min="13045" max="13045" width="14.109375" style="5" customWidth="1"/>
    <col min="13046" max="13046" width="10.33203125" style="5" customWidth="1"/>
    <col min="13047" max="13047" width="17.109375" style="5" customWidth="1"/>
    <col min="13048" max="13048" width="12" style="5" customWidth="1"/>
    <col min="13049" max="13049" width="14.109375" style="5" customWidth="1"/>
    <col min="13050" max="13050" width="10.33203125" style="5" customWidth="1"/>
    <col min="13051" max="13051" width="17.109375" style="5" customWidth="1"/>
    <col min="13052" max="13052" width="12" style="5" customWidth="1"/>
    <col min="13053" max="13053" width="10.6640625" style="5" customWidth="1"/>
    <col min="13054" max="13056" width="0" style="5" hidden="1" customWidth="1"/>
    <col min="13057" max="13284" width="8.88671875" style="5"/>
    <col min="13285" max="13285" width="5.109375" style="5" customWidth="1"/>
    <col min="13286" max="13286" width="32.44140625" style="5" customWidth="1"/>
    <col min="13287" max="13289" width="10.33203125" style="5" customWidth="1"/>
    <col min="13290" max="13291" width="12.44140625" style="5" customWidth="1"/>
    <col min="13292" max="13292" width="11.33203125" style="5" customWidth="1"/>
    <col min="13293" max="13293" width="12.44140625" style="5" customWidth="1"/>
    <col min="13294" max="13294" width="11.33203125" style="5" customWidth="1"/>
    <col min="13295" max="13295" width="12.44140625" style="5" customWidth="1"/>
    <col min="13296" max="13296" width="11.33203125" style="5" customWidth="1"/>
    <col min="13297" max="13297" width="12.44140625" style="5" customWidth="1"/>
    <col min="13298" max="13298" width="11.33203125" style="5" customWidth="1"/>
    <col min="13299" max="13299" width="12.44140625" style="5" customWidth="1"/>
    <col min="13300" max="13300" width="11.33203125" style="5" customWidth="1"/>
    <col min="13301" max="13301" width="14.109375" style="5" customWidth="1"/>
    <col min="13302" max="13302" width="10.33203125" style="5" customWidth="1"/>
    <col min="13303" max="13303" width="17.109375" style="5" customWidth="1"/>
    <col min="13304" max="13304" width="12" style="5" customWidth="1"/>
    <col min="13305" max="13305" width="14.109375" style="5" customWidth="1"/>
    <col min="13306" max="13306" width="10.33203125" style="5" customWidth="1"/>
    <col min="13307" max="13307" width="17.109375" style="5" customWidth="1"/>
    <col min="13308" max="13308" width="12" style="5" customWidth="1"/>
    <col min="13309" max="13309" width="10.6640625" style="5" customWidth="1"/>
    <col min="13310" max="13312" width="0" style="5" hidden="1" customWidth="1"/>
    <col min="13313" max="13540" width="8.88671875" style="5"/>
    <col min="13541" max="13541" width="5.109375" style="5" customWidth="1"/>
    <col min="13542" max="13542" width="32.44140625" style="5" customWidth="1"/>
    <col min="13543" max="13545" width="10.33203125" style="5" customWidth="1"/>
    <col min="13546" max="13547" width="12.44140625" style="5" customWidth="1"/>
    <col min="13548" max="13548" width="11.33203125" style="5" customWidth="1"/>
    <col min="13549" max="13549" width="12.44140625" style="5" customWidth="1"/>
    <col min="13550" max="13550" width="11.33203125" style="5" customWidth="1"/>
    <col min="13551" max="13551" width="12.44140625" style="5" customWidth="1"/>
    <col min="13552" max="13552" width="11.33203125" style="5" customWidth="1"/>
    <col min="13553" max="13553" width="12.44140625" style="5" customWidth="1"/>
    <col min="13554" max="13554" width="11.33203125" style="5" customWidth="1"/>
    <col min="13555" max="13555" width="12.44140625" style="5" customWidth="1"/>
    <col min="13556" max="13556" width="11.33203125" style="5" customWidth="1"/>
    <col min="13557" max="13557" width="14.109375" style="5" customWidth="1"/>
    <col min="13558" max="13558" width="10.33203125" style="5" customWidth="1"/>
    <col min="13559" max="13559" width="17.109375" style="5" customWidth="1"/>
    <col min="13560" max="13560" width="12" style="5" customWidth="1"/>
    <col min="13561" max="13561" width="14.109375" style="5" customWidth="1"/>
    <col min="13562" max="13562" width="10.33203125" style="5" customWidth="1"/>
    <col min="13563" max="13563" width="17.109375" style="5" customWidth="1"/>
    <col min="13564" max="13564" width="12" style="5" customWidth="1"/>
    <col min="13565" max="13565" width="10.6640625" style="5" customWidth="1"/>
    <col min="13566" max="13568" width="0" style="5" hidden="1" customWidth="1"/>
    <col min="13569" max="13796" width="8.88671875" style="5"/>
    <col min="13797" max="13797" width="5.109375" style="5" customWidth="1"/>
    <col min="13798" max="13798" width="32.44140625" style="5" customWidth="1"/>
    <col min="13799" max="13801" width="10.33203125" style="5" customWidth="1"/>
    <col min="13802" max="13803" width="12.44140625" style="5" customWidth="1"/>
    <col min="13804" max="13804" width="11.33203125" style="5" customWidth="1"/>
    <col min="13805" max="13805" width="12.44140625" style="5" customWidth="1"/>
    <col min="13806" max="13806" width="11.33203125" style="5" customWidth="1"/>
    <col min="13807" max="13807" width="12.44140625" style="5" customWidth="1"/>
    <col min="13808" max="13808" width="11.33203125" style="5" customWidth="1"/>
    <col min="13809" max="13809" width="12.44140625" style="5" customWidth="1"/>
    <col min="13810" max="13810" width="11.33203125" style="5" customWidth="1"/>
    <col min="13811" max="13811" width="12.44140625" style="5" customWidth="1"/>
    <col min="13812" max="13812" width="11.33203125" style="5" customWidth="1"/>
    <col min="13813" max="13813" width="14.109375" style="5" customWidth="1"/>
    <col min="13814" max="13814" width="10.33203125" style="5" customWidth="1"/>
    <col min="13815" max="13815" width="17.109375" style="5" customWidth="1"/>
    <col min="13816" max="13816" width="12" style="5" customWidth="1"/>
    <col min="13817" max="13817" width="14.109375" style="5" customWidth="1"/>
    <col min="13818" max="13818" width="10.33203125" style="5" customWidth="1"/>
    <col min="13819" max="13819" width="17.109375" style="5" customWidth="1"/>
    <col min="13820" max="13820" width="12" style="5" customWidth="1"/>
    <col min="13821" max="13821" width="10.6640625" style="5" customWidth="1"/>
    <col min="13822" max="13824" width="0" style="5" hidden="1" customWidth="1"/>
    <col min="13825" max="14052" width="8.88671875" style="5"/>
    <col min="14053" max="14053" width="5.109375" style="5" customWidth="1"/>
    <col min="14054" max="14054" width="32.44140625" style="5" customWidth="1"/>
    <col min="14055" max="14057" width="10.33203125" style="5" customWidth="1"/>
    <col min="14058" max="14059" width="12.44140625" style="5" customWidth="1"/>
    <col min="14060" max="14060" width="11.33203125" style="5" customWidth="1"/>
    <col min="14061" max="14061" width="12.44140625" style="5" customWidth="1"/>
    <col min="14062" max="14062" width="11.33203125" style="5" customWidth="1"/>
    <col min="14063" max="14063" width="12.44140625" style="5" customWidth="1"/>
    <col min="14064" max="14064" width="11.33203125" style="5" customWidth="1"/>
    <col min="14065" max="14065" width="12.44140625" style="5" customWidth="1"/>
    <col min="14066" max="14066" width="11.33203125" style="5" customWidth="1"/>
    <col min="14067" max="14067" width="12.44140625" style="5" customWidth="1"/>
    <col min="14068" max="14068" width="11.33203125" style="5" customWidth="1"/>
    <col min="14069" max="14069" width="14.109375" style="5" customWidth="1"/>
    <col min="14070" max="14070" width="10.33203125" style="5" customWidth="1"/>
    <col min="14071" max="14071" width="17.109375" style="5" customWidth="1"/>
    <col min="14072" max="14072" width="12" style="5" customWidth="1"/>
    <col min="14073" max="14073" width="14.109375" style="5" customWidth="1"/>
    <col min="14074" max="14074" width="10.33203125" style="5" customWidth="1"/>
    <col min="14075" max="14075" width="17.109375" style="5" customWidth="1"/>
    <col min="14076" max="14076" width="12" style="5" customWidth="1"/>
    <col min="14077" max="14077" width="10.6640625" style="5" customWidth="1"/>
    <col min="14078" max="14080" width="0" style="5" hidden="1" customWidth="1"/>
    <col min="14081" max="14308" width="8.88671875" style="5"/>
    <col min="14309" max="14309" width="5.109375" style="5" customWidth="1"/>
    <col min="14310" max="14310" width="32.44140625" style="5" customWidth="1"/>
    <col min="14311" max="14313" width="10.33203125" style="5" customWidth="1"/>
    <col min="14314" max="14315" width="12.44140625" style="5" customWidth="1"/>
    <col min="14316" max="14316" width="11.33203125" style="5" customWidth="1"/>
    <col min="14317" max="14317" width="12.44140625" style="5" customWidth="1"/>
    <col min="14318" max="14318" width="11.33203125" style="5" customWidth="1"/>
    <col min="14319" max="14319" width="12.44140625" style="5" customWidth="1"/>
    <col min="14320" max="14320" width="11.33203125" style="5" customWidth="1"/>
    <col min="14321" max="14321" width="12.44140625" style="5" customWidth="1"/>
    <col min="14322" max="14322" width="11.33203125" style="5" customWidth="1"/>
    <col min="14323" max="14323" width="12.44140625" style="5" customWidth="1"/>
    <col min="14324" max="14324" width="11.33203125" style="5" customWidth="1"/>
    <col min="14325" max="14325" width="14.109375" style="5" customWidth="1"/>
    <col min="14326" max="14326" width="10.33203125" style="5" customWidth="1"/>
    <col min="14327" max="14327" width="17.109375" style="5" customWidth="1"/>
    <col min="14328" max="14328" width="12" style="5" customWidth="1"/>
    <col min="14329" max="14329" width="14.109375" style="5" customWidth="1"/>
    <col min="14330" max="14330" width="10.33203125" style="5" customWidth="1"/>
    <col min="14331" max="14331" width="17.109375" style="5" customWidth="1"/>
    <col min="14332" max="14332" width="12" style="5" customWidth="1"/>
    <col min="14333" max="14333" width="10.6640625" style="5" customWidth="1"/>
    <col min="14334" max="14336" width="0" style="5" hidden="1" customWidth="1"/>
    <col min="14337" max="14564" width="8.88671875" style="5"/>
    <col min="14565" max="14565" width="5.109375" style="5" customWidth="1"/>
    <col min="14566" max="14566" width="32.44140625" style="5" customWidth="1"/>
    <col min="14567" max="14569" width="10.33203125" style="5" customWidth="1"/>
    <col min="14570" max="14571" width="12.44140625" style="5" customWidth="1"/>
    <col min="14572" max="14572" width="11.33203125" style="5" customWidth="1"/>
    <col min="14573" max="14573" width="12.44140625" style="5" customWidth="1"/>
    <col min="14574" max="14574" width="11.33203125" style="5" customWidth="1"/>
    <col min="14575" max="14575" width="12.44140625" style="5" customWidth="1"/>
    <col min="14576" max="14576" width="11.33203125" style="5" customWidth="1"/>
    <col min="14577" max="14577" width="12.44140625" style="5" customWidth="1"/>
    <col min="14578" max="14578" width="11.33203125" style="5" customWidth="1"/>
    <col min="14579" max="14579" width="12.44140625" style="5" customWidth="1"/>
    <col min="14580" max="14580" width="11.33203125" style="5" customWidth="1"/>
    <col min="14581" max="14581" width="14.109375" style="5" customWidth="1"/>
    <col min="14582" max="14582" width="10.33203125" style="5" customWidth="1"/>
    <col min="14583" max="14583" width="17.109375" style="5" customWidth="1"/>
    <col min="14584" max="14584" width="12" style="5" customWidth="1"/>
    <col min="14585" max="14585" width="14.109375" style="5" customWidth="1"/>
    <col min="14586" max="14586" width="10.33203125" style="5" customWidth="1"/>
    <col min="14587" max="14587" width="17.109375" style="5" customWidth="1"/>
    <col min="14588" max="14588" width="12" style="5" customWidth="1"/>
    <col min="14589" max="14589" width="10.6640625" style="5" customWidth="1"/>
    <col min="14590" max="14592" width="0" style="5" hidden="1" customWidth="1"/>
    <col min="14593" max="14820" width="8.88671875" style="5"/>
    <col min="14821" max="14821" width="5.109375" style="5" customWidth="1"/>
    <col min="14822" max="14822" width="32.44140625" style="5" customWidth="1"/>
    <col min="14823" max="14825" width="10.33203125" style="5" customWidth="1"/>
    <col min="14826" max="14827" width="12.44140625" style="5" customWidth="1"/>
    <col min="14828" max="14828" width="11.33203125" style="5" customWidth="1"/>
    <col min="14829" max="14829" width="12.44140625" style="5" customWidth="1"/>
    <col min="14830" max="14830" width="11.33203125" style="5" customWidth="1"/>
    <col min="14831" max="14831" width="12.44140625" style="5" customWidth="1"/>
    <col min="14832" max="14832" width="11.33203125" style="5" customWidth="1"/>
    <col min="14833" max="14833" width="12.44140625" style="5" customWidth="1"/>
    <col min="14834" max="14834" width="11.33203125" style="5" customWidth="1"/>
    <col min="14835" max="14835" width="12.44140625" style="5" customWidth="1"/>
    <col min="14836" max="14836" width="11.33203125" style="5" customWidth="1"/>
    <col min="14837" max="14837" width="14.109375" style="5" customWidth="1"/>
    <col min="14838" max="14838" width="10.33203125" style="5" customWidth="1"/>
    <col min="14839" max="14839" width="17.109375" style="5" customWidth="1"/>
    <col min="14840" max="14840" width="12" style="5" customWidth="1"/>
    <col min="14841" max="14841" width="14.109375" style="5" customWidth="1"/>
    <col min="14842" max="14842" width="10.33203125" style="5" customWidth="1"/>
    <col min="14843" max="14843" width="17.109375" style="5" customWidth="1"/>
    <col min="14844" max="14844" width="12" style="5" customWidth="1"/>
    <col min="14845" max="14845" width="10.6640625" style="5" customWidth="1"/>
    <col min="14846" max="14848" width="0" style="5" hidden="1" customWidth="1"/>
    <col min="14849" max="15076" width="8.88671875" style="5"/>
    <col min="15077" max="15077" width="5.109375" style="5" customWidth="1"/>
    <col min="15078" max="15078" width="32.44140625" style="5" customWidth="1"/>
    <col min="15079" max="15081" width="10.33203125" style="5" customWidth="1"/>
    <col min="15082" max="15083" width="12.44140625" style="5" customWidth="1"/>
    <col min="15084" max="15084" width="11.33203125" style="5" customWidth="1"/>
    <col min="15085" max="15085" width="12.44140625" style="5" customWidth="1"/>
    <col min="15086" max="15086" width="11.33203125" style="5" customWidth="1"/>
    <col min="15087" max="15087" width="12.44140625" style="5" customWidth="1"/>
    <col min="15088" max="15088" width="11.33203125" style="5" customWidth="1"/>
    <col min="15089" max="15089" width="12.44140625" style="5" customWidth="1"/>
    <col min="15090" max="15090" width="11.33203125" style="5" customWidth="1"/>
    <col min="15091" max="15091" width="12.44140625" style="5" customWidth="1"/>
    <col min="15092" max="15092" width="11.33203125" style="5" customWidth="1"/>
    <col min="15093" max="15093" width="14.109375" style="5" customWidth="1"/>
    <col min="15094" max="15094" width="10.33203125" style="5" customWidth="1"/>
    <col min="15095" max="15095" width="17.109375" style="5" customWidth="1"/>
    <col min="15096" max="15096" width="12" style="5" customWidth="1"/>
    <col min="15097" max="15097" width="14.109375" style="5" customWidth="1"/>
    <col min="15098" max="15098" width="10.33203125" style="5" customWidth="1"/>
    <col min="15099" max="15099" width="17.109375" style="5" customWidth="1"/>
    <col min="15100" max="15100" width="12" style="5" customWidth="1"/>
    <col min="15101" max="15101" width="10.6640625" style="5" customWidth="1"/>
    <col min="15102" max="15104" width="0" style="5" hidden="1" customWidth="1"/>
    <col min="15105" max="15332" width="8.88671875" style="5"/>
    <col min="15333" max="15333" width="5.109375" style="5" customWidth="1"/>
    <col min="15334" max="15334" width="32.44140625" style="5" customWidth="1"/>
    <col min="15335" max="15337" width="10.33203125" style="5" customWidth="1"/>
    <col min="15338" max="15339" width="12.44140625" style="5" customWidth="1"/>
    <col min="15340" max="15340" width="11.33203125" style="5" customWidth="1"/>
    <col min="15341" max="15341" width="12.44140625" style="5" customWidth="1"/>
    <col min="15342" max="15342" width="11.33203125" style="5" customWidth="1"/>
    <col min="15343" max="15343" width="12.44140625" style="5" customWidth="1"/>
    <col min="15344" max="15344" width="11.33203125" style="5" customWidth="1"/>
    <col min="15345" max="15345" width="12.44140625" style="5" customWidth="1"/>
    <col min="15346" max="15346" width="11.33203125" style="5" customWidth="1"/>
    <col min="15347" max="15347" width="12.44140625" style="5" customWidth="1"/>
    <col min="15348" max="15348" width="11.33203125" style="5" customWidth="1"/>
    <col min="15349" max="15349" width="14.109375" style="5" customWidth="1"/>
    <col min="15350" max="15350" width="10.33203125" style="5" customWidth="1"/>
    <col min="15351" max="15351" width="17.109375" style="5" customWidth="1"/>
    <col min="15352" max="15352" width="12" style="5" customWidth="1"/>
    <col min="15353" max="15353" width="14.109375" style="5" customWidth="1"/>
    <col min="15354" max="15354" width="10.33203125" style="5" customWidth="1"/>
    <col min="15355" max="15355" width="17.109375" style="5" customWidth="1"/>
    <col min="15356" max="15356" width="12" style="5" customWidth="1"/>
    <col min="15357" max="15357" width="10.6640625" style="5" customWidth="1"/>
    <col min="15358" max="15360" width="0" style="5" hidden="1" customWidth="1"/>
    <col min="15361" max="15588" width="8.88671875" style="5"/>
    <col min="15589" max="15589" width="5.109375" style="5" customWidth="1"/>
    <col min="15590" max="15590" width="32.44140625" style="5" customWidth="1"/>
    <col min="15591" max="15593" width="10.33203125" style="5" customWidth="1"/>
    <col min="15594" max="15595" width="12.44140625" style="5" customWidth="1"/>
    <col min="15596" max="15596" width="11.33203125" style="5" customWidth="1"/>
    <col min="15597" max="15597" width="12.44140625" style="5" customWidth="1"/>
    <col min="15598" max="15598" width="11.33203125" style="5" customWidth="1"/>
    <col min="15599" max="15599" width="12.44140625" style="5" customWidth="1"/>
    <col min="15600" max="15600" width="11.33203125" style="5" customWidth="1"/>
    <col min="15601" max="15601" width="12.44140625" style="5" customWidth="1"/>
    <col min="15602" max="15602" width="11.33203125" style="5" customWidth="1"/>
    <col min="15603" max="15603" width="12.44140625" style="5" customWidth="1"/>
    <col min="15604" max="15604" width="11.33203125" style="5" customWidth="1"/>
    <col min="15605" max="15605" width="14.109375" style="5" customWidth="1"/>
    <col min="15606" max="15606" width="10.33203125" style="5" customWidth="1"/>
    <col min="15607" max="15607" width="17.109375" style="5" customWidth="1"/>
    <col min="15608" max="15608" width="12" style="5" customWidth="1"/>
    <col min="15609" max="15609" width="14.109375" style="5" customWidth="1"/>
    <col min="15610" max="15610" width="10.33203125" style="5" customWidth="1"/>
    <col min="15611" max="15611" width="17.109375" style="5" customWidth="1"/>
    <col min="15612" max="15612" width="12" style="5" customWidth="1"/>
    <col min="15613" max="15613" width="10.6640625" style="5" customWidth="1"/>
    <col min="15614" max="15616" width="0" style="5" hidden="1" customWidth="1"/>
    <col min="15617" max="15844" width="8.88671875" style="5"/>
    <col min="15845" max="15845" width="5.109375" style="5" customWidth="1"/>
    <col min="15846" max="15846" width="32.44140625" style="5" customWidth="1"/>
    <col min="15847" max="15849" width="10.33203125" style="5" customWidth="1"/>
    <col min="15850" max="15851" width="12.44140625" style="5" customWidth="1"/>
    <col min="15852" max="15852" width="11.33203125" style="5" customWidth="1"/>
    <col min="15853" max="15853" width="12.44140625" style="5" customWidth="1"/>
    <col min="15854" max="15854" width="11.33203125" style="5" customWidth="1"/>
    <col min="15855" max="15855" width="12.44140625" style="5" customWidth="1"/>
    <col min="15856" max="15856" width="11.33203125" style="5" customWidth="1"/>
    <col min="15857" max="15857" width="12.44140625" style="5" customWidth="1"/>
    <col min="15858" max="15858" width="11.33203125" style="5" customWidth="1"/>
    <col min="15859" max="15859" width="12.44140625" style="5" customWidth="1"/>
    <col min="15860" max="15860" width="11.33203125" style="5" customWidth="1"/>
    <col min="15861" max="15861" width="14.109375" style="5" customWidth="1"/>
    <col min="15862" max="15862" width="10.33203125" style="5" customWidth="1"/>
    <col min="15863" max="15863" width="17.109375" style="5" customWidth="1"/>
    <col min="15864" max="15864" width="12" style="5" customWidth="1"/>
    <col min="15865" max="15865" width="14.109375" style="5" customWidth="1"/>
    <col min="15866" max="15866" width="10.33203125" style="5" customWidth="1"/>
    <col min="15867" max="15867" width="17.109375" style="5" customWidth="1"/>
    <col min="15868" max="15868" width="12" style="5" customWidth="1"/>
    <col min="15869" max="15869" width="10.6640625" style="5" customWidth="1"/>
    <col min="15870" max="15872" width="0" style="5" hidden="1" customWidth="1"/>
    <col min="15873" max="16100" width="8.88671875" style="5"/>
    <col min="16101" max="16101" width="5.109375" style="5" customWidth="1"/>
    <col min="16102" max="16102" width="32.44140625" style="5" customWidth="1"/>
    <col min="16103" max="16105" width="10.33203125" style="5" customWidth="1"/>
    <col min="16106" max="16107" width="12.44140625" style="5" customWidth="1"/>
    <col min="16108" max="16108" width="11.33203125" style="5" customWidth="1"/>
    <col min="16109" max="16109" width="12.44140625" style="5" customWidth="1"/>
    <col min="16110" max="16110" width="11.33203125" style="5" customWidth="1"/>
    <col min="16111" max="16111" width="12.44140625" style="5" customWidth="1"/>
    <col min="16112" max="16112" width="11.33203125" style="5" customWidth="1"/>
    <col min="16113" max="16113" width="12.44140625" style="5" customWidth="1"/>
    <col min="16114" max="16114" width="11.33203125" style="5" customWidth="1"/>
    <col min="16115" max="16115" width="12.44140625" style="5" customWidth="1"/>
    <col min="16116" max="16116" width="11.33203125" style="5" customWidth="1"/>
    <col min="16117" max="16117" width="14.109375" style="5" customWidth="1"/>
    <col min="16118" max="16118" width="10.33203125" style="5" customWidth="1"/>
    <col min="16119" max="16119" width="17.109375" style="5" customWidth="1"/>
    <col min="16120" max="16120" width="12" style="5" customWidth="1"/>
    <col min="16121" max="16121" width="14.109375" style="5" customWidth="1"/>
    <col min="16122" max="16122" width="10.33203125" style="5" customWidth="1"/>
    <col min="16123" max="16123" width="17.109375" style="5" customWidth="1"/>
    <col min="16124" max="16124" width="12" style="5" customWidth="1"/>
    <col min="16125" max="16125" width="10.6640625" style="5" customWidth="1"/>
    <col min="16126" max="16128" width="0" style="5" hidden="1" customWidth="1"/>
    <col min="16129" max="16384" width="8.88671875" style="5"/>
  </cols>
  <sheetData>
    <row r="1" spans="1:22" ht="29.25" customHeight="1" x14ac:dyDescent="0.3">
      <c r="A1" s="1" t="s">
        <v>0</v>
      </c>
      <c r="B1" s="1"/>
      <c r="C1" s="1"/>
      <c r="D1" s="1"/>
      <c r="E1" s="1"/>
      <c r="F1" s="1"/>
      <c r="G1" s="1"/>
      <c r="H1" s="1"/>
      <c r="I1" s="1"/>
      <c r="J1" s="1"/>
      <c r="K1" s="1"/>
      <c r="L1" s="1"/>
      <c r="M1" s="1"/>
      <c r="N1" s="1"/>
      <c r="O1" s="1"/>
      <c r="P1" s="1"/>
      <c r="Q1" s="2"/>
      <c r="R1" s="2"/>
      <c r="S1" s="2"/>
      <c r="T1" s="3" t="s">
        <v>1</v>
      </c>
      <c r="U1" s="3"/>
    </row>
    <row r="2" spans="1:22" ht="27.75" customHeight="1" x14ac:dyDescent="0.3">
      <c r="A2" s="6" t="s">
        <v>2</v>
      </c>
      <c r="B2" s="6"/>
      <c r="C2" s="6"/>
      <c r="D2" s="6"/>
      <c r="E2" s="6"/>
      <c r="F2" s="6"/>
      <c r="G2" s="6"/>
      <c r="H2" s="6"/>
      <c r="I2" s="6"/>
      <c r="J2" s="6"/>
      <c r="K2" s="6"/>
      <c r="L2" s="6"/>
      <c r="M2" s="6"/>
      <c r="N2" s="6"/>
      <c r="O2" s="6"/>
      <c r="P2" s="6"/>
      <c r="Q2" s="6"/>
      <c r="R2" s="6"/>
      <c r="S2" s="6"/>
      <c r="T2" s="6"/>
      <c r="U2" s="6"/>
      <c r="V2" s="7"/>
    </row>
    <row r="3" spans="1:22" ht="27.75" customHeight="1" x14ac:dyDescent="0.3">
      <c r="A3" s="8" t="s">
        <v>3</v>
      </c>
      <c r="B3" s="8"/>
      <c r="C3" s="8"/>
      <c r="D3" s="8"/>
      <c r="E3" s="8"/>
      <c r="F3" s="8"/>
      <c r="G3" s="8"/>
      <c r="H3" s="8"/>
      <c r="I3" s="8"/>
      <c r="J3" s="8"/>
      <c r="K3" s="8"/>
      <c r="L3" s="8"/>
      <c r="M3" s="8"/>
      <c r="N3" s="8"/>
      <c r="O3" s="8"/>
      <c r="P3" s="8"/>
      <c r="Q3" s="8"/>
      <c r="R3" s="8"/>
      <c r="S3" s="8"/>
      <c r="T3" s="8"/>
      <c r="U3" s="8"/>
      <c r="V3" s="7"/>
    </row>
    <row r="4" spans="1:22" s="11" customFormat="1" ht="20.25" customHeight="1" x14ac:dyDescent="0.3">
      <c r="A4" s="9" t="s">
        <v>4</v>
      </c>
      <c r="B4" s="9"/>
      <c r="C4" s="9"/>
      <c r="D4" s="9"/>
      <c r="E4" s="9"/>
      <c r="F4" s="9"/>
      <c r="G4" s="9"/>
      <c r="H4" s="9"/>
      <c r="I4" s="9"/>
      <c r="J4" s="9"/>
      <c r="K4" s="9"/>
      <c r="L4" s="9"/>
      <c r="M4" s="9"/>
      <c r="N4" s="9"/>
      <c r="O4" s="9"/>
      <c r="P4" s="9"/>
      <c r="Q4" s="9"/>
      <c r="R4" s="9"/>
      <c r="S4" s="9"/>
      <c r="T4" s="9"/>
      <c r="U4" s="9"/>
      <c r="V4" s="10"/>
    </row>
    <row r="5" spans="1:22" s="13" customFormat="1" ht="30" customHeight="1" x14ac:dyDescent="0.3">
      <c r="A5" s="12" t="s">
        <v>5</v>
      </c>
      <c r="B5" s="12" t="s">
        <v>6</v>
      </c>
      <c r="C5" s="12" t="s">
        <v>7</v>
      </c>
      <c r="D5" s="12" t="s">
        <v>8</v>
      </c>
      <c r="E5" s="12" t="s">
        <v>9</v>
      </c>
      <c r="F5" s="12" t="s">
        <v>10</v>
      </c>
      <c r="G5" s="12"/>
      <c r="H5" s="12"/>
      <c r="I5" s="12" t="s">
        <v>11</v>
      </c>
      <c r="J5" s="12"/>
      <c r="K5" s="12" t="s">
        <v>12</v>
      </c>
      <c r="L5" s="12"/>
      <c r="M5" s="12" t="s">
        <v>13</v>
      </c>
      <c r="N5" s="12" t="s">
        <v>14</v>
      </c>
      <c r="O5" s="12"/>
      <c r="P5" s="12" t="s">
        <v>15</v>
      </c>
      <c r="Q5" s="12" t="s">
        <v>16</v>
      </c>
      <c r="R5" s="12" t="s">
        <v>17</v>
      </c>
      <c r="S5" s="12"/>
      <c r="T5" s="12" t="s">
        <v>18</v>
      </c>
      <c r="U5" s="12" t="s">
        <v>19</v>
      </c>
    </row>
    <row r="6" spans="1:22" s="13" customFormat="1" x14ac:dyDescent="0.3">
      <c r="A6" s="12"/>
      <c r="B6" s="12"/>
      <c r="C6" s="12"/>
      <c r="D6" s="12"/>
      <c r="E6" s="12"/>
      <c r="F6" s="12" t="s">
        <v>20</v>
      </c>
      <c r="G6" s="12" t="s">
        <v>21</v>
      </c>
      <c r="H6" s="12"/>
      <c r="I6" s="12"/>
      <c r="J6" s="12"/>
      <c r="K6" s="12"/>
      <c r="L6" s="12"/>
      <c r="M6" s="12"/>
      <c r="N6" s="12"/>
      <c r="O6" s="12"/>
      <c r="P6" s="12"/>
      <c r="Q6" s="12"/>
      <c r="R6" s="12"/>
      <c r="S6" s="12"/>
      <c r="T6" s="12"/>
      <c r="U6" s="12"/>
    </row>
    <row r="7" spans="1:22" s="13" customFormat="1" ht="33.75" customHeight="1" x14ac:dyDescent="0.3">
      <c r="A7" s="12"/>
      <c r="B7" s="12"/>
      <c r="C7" s="12"/>
      <c r="D7" s="12"/>
      <c r="E7" s="12"/>
      <c r="F7" s="12"/>
      <c r="G7" s="12" t="s">
        <v>22</v>
      </c>
      <c r="H7" s="12" t="s">
        <v>23</v>
      </c>
      <c r="I7" s="12" t="s">
        <v>24</v>
      </c>
      <c r="J7" s="12" t="s">
        <v>23</v>
      </c>
      <c r="K7" s="12" t="s">
        <v>25</v>
      </c>
      <c r="L7" s="12" t="s">
        <v>23</v>
      </c>
      <c r="M7" s="12"/>
      <c r="N7" s="12" t="s">
        <v>25</v>
      </c>
      <c r="O7" s="12" t="s">
        <v>23</v>
      </c>
      <c r="P7" s="12"/>
      <c r="Q7" s="12"/>
      <c r="R7" s="12" t="s">
        <v>25</v>
      </c>
      <c r="S7" s="12" t="s">
        <v>23</v>
      </c>
      <c r="T7" s="12"/>
      <c r="U7" s="12"/>
    </row>
    <row r="8" spans="1:22" s="13" customFormat="1" x14ac:dyDescent="0.3">
      <c r="A8" s="12"/>
      <c r="B8" s="12"/>
      <c r="C8" s="12"/>
      <c r="D8" s="12"/>
      <c r="E8" s="12"/>
      <c r="F8" s="12"/>
      <c r="G8" s="12"/>
      <c r="H8" s="12"/>
      <c r="I8" s="12"/>
      <c r="J8" s="12"/>
      <c r="K8" s="12"/>
      <c r="L8" s="12"/>
      <c r="M8" s="12"/>
      <c r="N8" s="12"/>
      <c r="O8" s="12"/>
      <c r="P8" s="12"/>
      <c r="Q8" s="12"/>
      <c r="R8" s="12"/>
      <c r="S8" s="12"/>
      <c r="T8" s="12"/>
      <c r="U8" s="12"/>
    </row>
    <row r="9" spans="1:22" s="15" customFormat="1" ht="24" hidden="1" customHeight="1" x14ac:dyDescent="0.3">
      <c r="A9" s="14">
        <v>1</v>
      </c>
      <c r="B9" s="14">
        <f>A9+1</f>
        <v>2</v>
      </c>
      <c r="C9" s="14">
        <f>B9+1</f>
        <v>3</v>
      </c>
      <c r="D9" s="14">
        <f t="shared" ref="D9:M9" si="0">C9+1</f>
        <v>4</v>
      </c>
      <c r="E9" s="14">
        <f t="shared" si="0"/>
        <v>5</v>
      </c>
      <c r="F9" s="14">
        <f t="shared" si="0"/>
        <v>6</v>
      </c>
      <c r="G9" s="14">
        <f t="shared" si="0"/>
        <v>7</v>
      </c>
      <c r="H9" s="14">
        <f t="shared" si="0"/>
        <v>8</v>
      </c>
      <c r="I9" s="14">
        <f t="shared" si="0"/>
        <v>9</v>
      </c>
      <c r="J9" s="14">
        <f t="shared" si="0"/>
        <v>10</v>
      </c>
      <c r="K9" s="14">
        <f t="shared" si="0"/>
        <v>11</v>
      </c>
      <c r="L9" s="14">
        <f t="shared" si="0"/>
        <v>12</v>
      </c>
      <c r="M9" s="14">
        <f t="shared" si="0"/>
        <v>13</v>
      </c>
      <c r="N9" s="14">
        <v>9</v>
      </c>
      <c r="O9" s="14">
        <v>10</v>
      </c>
      <c r="P9" s="14">
        <v>11</v>
      </c>
      <c r="Q9" s="14"/>
      <c r="R9" s="14"/>
      <c r="S9" s="14"/>
      <c r="T9" s="14"/>
      <c r="U9" s="14">
        <v>12</v>
      </c>
    </row>
    <row r="10" spans="1:22" s="15" customFormat="1" x14ac:dyDescent="0.3">
      <c r="A10" s="14"/>
      <c r="B10" s="16" t="s">
        <v>26</v>
      </c>
      <c r="C10" s="14"/>
      <c r="D10" s="14"/>
      <c r="E10" s="14"/>
      <c r="F10" s="14"/>
      <c r="G10" s="17">
        <f>SUBTOTAL(109,G11:G142)</f>
        <v>8482297.3399999999</v>
      </c>
      <c r="H10" s="17">
        <f t="shared" ref="H10" si="1">SUBTOTAL(109,H11:H142)</f>
        <v>4548927.46</v>
      </c>
      <c r="I10" s="18" t="e">
        <f t="shared" ref="I10:Q10" si="2">SUBTOTAL(9,I11:I142)</f>
        <v>#N/A</v>
      </c>
      <c r="J10" s="18" t="e">
        <f t="shared" si="2"/>
        <v>#N/A</v>
      </c>
      <c r="K10" s="18" t="e">
        <f t="shared" si="2"/>
        <v>#N/A</v>
      </c>
      <c r="L10" s="18" t="e">
        <f t="shared" si="2"/>
        <v>#N/A</v>
      </c>
      <c r="M10" s="18">
        <f t="shared" si="2"/>
        <v>50745</v>
      </c>
      <c r="N10" s="18" t="e">
        <f t="shared" si="2"/>
        <v>#N/A</v>
      </c>
      <c r="O10" s="18" t="e">
        <f t="shared" si="2"/>
        <v>#N/A</v>
      </c>
      <c r="P10" s="18" t="e">
        <f t="shared" si="2"/>
        <v>#N/A</v>
      </c>
      <c r="Q10" s="18" t="e">
        <f t="shared" si="2"/>
        <v>#N/A</v>
      </c>
      <c r="R10" s="17">
        <f t="shared" ref="R10:S10" si="3">SUBTOTAL(109,R11:R142)</f>
        <v>4507206</v>
      </c>
      <c r="S10" s="17">
        <f t="shared" si="3"/>
        <v>2791269</v>
      </c>
      <c r="T10" s="17">
        <v>1081286</v>
      </c>
      <c r="U10" s="17"/>
    </row>
    <row r="11" spans="1:22" s="22" customFormat="1" ht="33.6" x14ac:dyDescent="0.3">
      <c r="A11" s="19" t="s">
        <v>27</v>
      </c>
      <c r="B11" s="20" t="s">
        <v>28</v>
      </c>
      <c r="C11" s="14"/>
      <c r="D11" s="14"/>
      <c r="E11" s="14"/>
      <c r="F11" s="14"/>
      <c r="G11" s="21">
        <f>SUBTOTAL(109, G12:G73)</f>
        <v>1351475</v>
      </c>
      <c r="H11" s="21">
        <f t="shared" ref="H11" si="4">SUBTOTAL(109, H12:H73)</f>
        <v>1321475</v>
      </c>
      <c r="I11" s="18" t="e">
        <f t="shared" ref="I11:Q11" si="5">SUBTOTAL(9,I12:I19)</f>
        <v>#N/A</v>
      </c>
      <c r="J11" s="18" t="e">
        <f t="shared" si="5"/>
        <v>#N/A</v>
      </c>
      <c r="K11" s="18" t="e">
        <f t="shared" si="5"/>
        <v>#N/A</v>
      </c>
      <c r="L11" s="18" t="e">
        <f t="shared" si="5"/>
        <v>#N/A</v>
      </c>
      <c r="M11" s="18">
        <f t="shared" si="5"/>
        <v>50745</v>
      </c>
      <c r="N11" s="18" t="e">
        <f t="shared" si="5"/>
        <v>#N/A</v>
      </c>
      <c r="O11" s="18" t="e">
        <f t="shared" si="5"/>
        <v>#N/A</v>
      </c>
      <c r="P11" s="18" t="e">
        <f t="shared" si="5"/>
        <v>#N/A</v>
      </c>
      <c r="Q11" s="18" t="e">
        <f t="shared" si="5"/>
        <v>#N/A</v>
      </c>
      <c r="R11" s="21">
        <f t="shared" ref="R11:S11" si="6">SUBTOTAL(109, R12:R73)</f>
        <v>874955</v>
      </c>
      <c r="S11" s="21">
        <f t="shared" si="6"/>
        <v>872005</v>
      </c>
      <c r="T11" s="21">
        <v>266000</v>
      </c>
      <c r="U11" s="21"/>
    </row>
    <row r="12" spans="1:22" x14ac:dyDescent="0.3">
      <c r="A12" s="23" t="s">
        <v>29</v>
      </c>
      <c r="B12" s="24" t="s">
        <v>30</v>
      </c>
      <c r="C12" s="25"/>
      <c r="D12" s="26"/>
      <c r="E12" s="27"/>
      <c r="F12" s="28"/>
      <c r="G12" s="21">
        <f t="shared" ref="G12:H12" si="7">SUBTOTAL(109, G13:G73)</f>
        <v>1351475</v>
      </c>
      <c r="H12" s="21">
        <f t="shared" si="7"/>
        <v>1321475</v>
      </c>
      <c r="I12" s="18" t="e">
        <f t="shared" ref="I12:Q12" si="8">SUBTOTAL(9,I13:I18)</f>
        <v>#N/A</v>
      </c>
      <c r="J12" s="18" t="e">
        <f t="shared" si="8"/>
        <v>#N/A</v>
      </c>
      <c r="K12" s="18" t="e">
        <f t="shared" si="8"/>
        <v>#N/A</v>
      </c>
      <c r="L12" s="18" t="e">
        <f t="shared" si="8"/>
        <v>#N/A</v>
      </c>
      <c r="M12" s="18">
        <f t="shared" si="8"/>
        <v>50745</v>
      </c>
      <c r="N12" s="18" t="e">
        <f t="shared" si="8"/>
        <v>#N/A</v>
      </c>
      <c r="O12" s="18" t="e">
        <f t="shared" si="8"/>
        <v>#N/A</v>
      </c>
      <c r="P12" s="18" t="e">
        <f t="shared" si="8"/>
        <v>#N/A</v>
      </c>
      <c r="Q12" s="18" t="e">
        <f t="shared" si="8"/>
        <v>#N/A</v>
      </c>
      <c r="R12" s="21">
        <f t="shared" ref="R12:S12" si="9">SUBTOTAL(109, R13:R73)</f>
        <v>874955</v>
      </c>
      <c r="S12" s="21">
        <f t="shared" si="9"/>
        <v>872005</v>
      </c>
      <c r="T12" s="21">
        <v>266000</v>
      </c>
      <c r="U12" s="21"/>
    </row>
    <row r="13" spans="1:22" ht="33.6" x14ac:dyDescent="0.3">
      <c r="A13" s="29"/>
      <c r="B13" s="30" t="s">
        <v>31</v>
      </c>
      <c r="C13" s="31"/>
      <c r="D13" s="31"/>
      <c r="E13" s="31"/>
      <c r="F13" s="32"/>
      <c r="G13" s="21">
        <f>SUBTOTAL(109, G14:G22)</f>
        <v>161500</v>
      </c>
      <c r="H13" s="21">
        <f t="shared" ref="H13" si="10">SUBTOTAL(109, H14:H22)</f>
        <v>161500</v>
      </c>
      <c r="I13" s="33">
        <v>21667</v>
      </c>
      <c r="J13" s="33" t="e">
        <f>VLOOKUP($B13,[1]DATA!$B$7:$AV$679,29,0)</f>
        <v>#N/A</v>
      </c>
      <c r="K13" s="33" t="e">
        <f>VLOOKUP($B13,[1]DATA!$B$7:$AV$679,35,0)</f>
        <v>#N/A</v>
      </c>
      <c r="L13" s="33" t="e">
        <f>VLOOKUP($B13,[1]DATA!$B$7:$AV$679,36,0)</f>
        <v>#N/A</v>
      </c>
      <c r="M13" s="33">
        <f>12767-12372</f>
        <v>395</v>
      </c>
      <c r="N13" s="33" t="e">
        <f t="shared" ref="N13:N17" si="11">K13+M13</f>
        <v>#N/A</v>
      </c>
      <c r="O13" s="33" t="e">
        <f t="shared" ref="O13:O17" si="12">L13+M13</f>
        <v>#N/A</v>
      </c>
      <c r="P13" s="33">
        <f>2000-1800</f>
        <v>200</v>
      </c>
      <c r="Q13" s="33">
        <v>2300</v>
      </c>
      <c r="R13" s="21">
        <f t="shared" ref="R13:S13" si="13">SUBTOTAL(109, R14:R22)</f>
        <v>104413</v>
      </c>
      <c r="S13" s="21">
        <f t="shared" si="13"/>
        <v>104413</v>
      </c>
      <c r="T13" s="21">
        <v>36063</v>
      </c>
      <c r="U13" s="21"/>
    </row>
    <row r="14" spans="1:22" ht="62.4" x14ac:dyDescent="0.3">
      <c r="A14" s="34">
        <v>1</v>
      </c>
      <c r="B14" s="35" t="s">
        <v>32</v>
      </c>
      <c r="C14" s="36" t="s">
        <v>33</v>
      </c>
      <c r="D14" s="37">
        <v>2023</v>
      </c>
      <c r="E14" s="37">
        <v>2025</v>
      </c>
      <c r="F14" s="38" t="s">
        <v>34</v>
      </c>
      <c r="G14" s="39">
        <v>28000</v>
      </c>
      <c r="H14" s="39">
        <v>28000</v>
      </c>
      <c r="I14" s="33" t="e">
        <f>VLOOKUP($B14,[1]DATA!$B$7:$AV$679,29,0)</f>
        <v>#N/A</v>
      </c>
      <c r="J14" s="33" t="e">
        <f>VLOOKUP($B14,[1]DATA!$B$7:$AV$679,29,0)</f>
        <v>#N/A</v>
      </c>
      <c r="K14" s="33" t="e">
        <f>VLOOKUP($B14,[1]DATA!$B$7:$AV$679,36,0)</f>
        <v>#N/A</v>
      </c>
      <c r="L14" s="33" t="e">
        <f>VLOOKUP($B14,[1]DATA!$B$7:$AV$679,36,0)</f>
        <v>#N/A</v>
      </c>
      <c r="M14" s="33">
        <v>20757</v>
      </c>
      <c r="N14" s="33" t="e">
        <f t="shared" si="11"/>
        <v>#N/A</v>
      </c>
      <c r="O14" s="33" t="e">
        <f t="shared" si="12"/>
        <v>#N/A</v>
      </c>
      <c r="P14" s="33" t="e">
        <f>(H14-O14)/2</f>
        <v>#N/A</v>
      </c>
      <c r="Q14" s="33" t="e">
        <f>H14-O14</f>
        <v>#N/A</v>
      </c>
      <c r="R14" s="40">
        <f>13000+T14</f>
        <v>19660</v>
      </c>
      <c r="S14" s="40">
        <f t="shared" ref="S14:S22" si="14">R14</f>
        <v>19660</v>
      </c>
      <c r="T14" s="41">
        <v>6660</v>
      </c>
      <c r="U14" s="41"/>
    </row>
    <row r="15" spans="1:22" ht="62.4" x14ac:dyDescent="0.3">
      <c r="A15" s="34">
        <v>2</v>
      </c>
      <c r="B15" s="42" t="s">
        <v>35</v>
      </c>
      <c r="C15" s="14" t="s">
        <v>36</v>
      </c>
      <c r="D15" s="37">
        <v>2023</v>
      </c>
      <c r="E15" s="37">
        <v>2025</v>
      </c>
      <c r="F15" s="38" t="s">
        <v>37</v>
      </c>
      <c r="G15" s="39">
        <v>20000</v>
      </c>
      <c r="H15" s="39">
        <v>20000</v>
      </c>
      <c r="I15" s="33" t="e">
        <f>VLOOKUP($B15,[1]DATA!$B$7:$AV$679,29,0)</f>
        <v>#N/A</v>
      </c>
      <c r="J15" s="33" t="e">
        <f>VLOOKUP($B15,[1]DATA!$B$7:$AV$679,29,0)</f>
        <v>#N/A</v>
      </c>
      <c r="K15" s="33" t="e">
        <f>VLOOKUP($B15,[1]DATA!$B$7:$AV$679,36,0)</f>
        <v>#N/A</v>
      </c>
      <c r="L15" s="33" t="e">
        <f>VLOOKUP($B15,[1]DATA!$B$7:$AV$679,36,0)</f>
        <v>#N/A</v>
      </c>
      <c r="M15" s="33">
        <v>7793</v>
      </c>
      <c r="N15" s="33" t="e">
        <f t="shared" si="11"/>
        <v>#N/A</v>
      </c>
      <c r="O15" s="33" t="e">
        <f t="shared" si="12"/>
        <v>#N/A</v>
      </c>
      <c r="P15" s="33" t="e">
        <f>(H15-O15)/2</f>
        <v>#N/A</v>
      </c>
      <c r="Q15" s="33" t="e">
        <f>H15-O15</f>
        <v>#N/A</v>
      </c>
      <c r="R15" s="40">
        <f>15300+T15</f>
        <v>15853</v>
      </c>
      <c r="S15" s="40">
        <f t="shared" si="14"/>
        <v>15853</v>
      </c>
      <c r="T15" s="41">
        <v>553</v>
      </c>
      <c r="U15" s="41"/>
    </row>
    <row r="16" spans="1:22" ht="62.4" x14ac:dyDescent="0.3">
      <c r="A16" s="34">
        <v>3</v>
      </c>
      <c r="B16" s="35" t="s">
        <v>38</v>
      </c>
      <c r="C16" s="36" t="s">
        <v>33</v>
      </c>
      <c r="D16" s="37">
        <v>2023</v>
      </c>
      <c r="E16" s="37">
        <v>2025</v>
      </c>
      <c r="F16" s="38" t="s">
        <v>39</v>
      </c>
      <c r="G16" s="39">
        <v>18000</v>
      </c>
      <c r="H16" s="39">
        <v>18000</v>
      </c>
      <c r="I16" s="33" t="e">
        <f>VLOOKUP($B16,[1]DATA!$B$7:$AV$679,29,0)</f>
        <v>#N/A</v>
      </c>
      <c r="J16" s="33" t="e">
        <f>VLOOKUP($B16,[1]DATA!$B$7:$AV$679,29,0)</f>
        <v>#N/A</v>
      </c>
      <c r="K16" s="33" t="e">
        <f>VLOOKUP($B16,[1]DATA!$B$7:$AV$679,35,0)</f>
        <v>#N/A</v>
      </c>
      <c r="L16" s="33" t="e">
        <f>VLOOKUP($B16,[1]DATA!$B$7:$AV$679,36,0)</f>
        <v>#N/A</v>
      </c>
      <c r="M16" s="33">
        <v>20500</v>
      </c>
      <c r="N16" s="33" t="e">
        <f t="shared" si="11"/>
        <v>#N/A</v>
      </c>
      <c r="O16" s="33" t="e">
        <f t="shared" si="12"/>
        <v>#N/A</v>
      </c>
      <c r="P16" s="33" t="e">
        <f>(H16-O16)/3</f>
        <v>#N/A</v>
      </c>
      <c r="Q16" s="33" t="e">
        <f>H16-O16</f>
        <v>#N/A</v>
      </c>
      <c r="R16" s="40">
        <f>7400+T16</f>
        <v>8260</v>
      </c>
      <c r="S16" s="40">
        <f t="shared" si="14"/>
        <v>8260</v>
      </c>
      <c r="T16" s="41">
        <v>860</v>
      </c>
      <c r="U16" s="41"/>
    </row>
    <row r="17" spans="1:22" ht="62.4" x14ac:dyDescent="0.3">
      <c r="A17" s="34">
        <v>4</v>
      </c>
      <c r="B17" s="43" t="s">
        <v>40</v>
      </c>
      <c r="C17" s="36" t="s">
        <v>41</v>
      </c>
      <c r="D17" s="37">
        <v>2023</v>
      </c>
      <c r="E17" s="37">
        <v>2025</v>
      </c>
      <c r="F17" s="38" t="s">
        <v>42</v>
      </c>
      <c r="G17" s="39">
        <v>15000</v>
      </c>
      <c r="H17" s="39">
        <v>15000</v>
      </c>
      <c r="I17" s="33" t="e">
        <f>VLOOKUP($B17,[1]DATA!$B$7:$AV$679,29,0)</f>
        <v>#N/A</v>
      </c>
      <c r="J17" s="33" t="e">
        <f>VLOOKUP($B17,[1]DATA!$B$7:$AV$679,29,0)</f>
        <v>#N/A</v>
      </c>
      <c r="K17" s="33" t="e">
        <f>VLOOKUP($B17,[1]DATA!$B$7:$AV$679,35,0)</f>
        <v>#N/A</v>
      </c>
      <c r="L17" s="33" t="e">
        <f>VLOOKUP($B17,[1]DATA!$B$7:$AV$679,36,0)</f>
        <v>#N/A</v>
      </c>
      <c r="M17" s="33">
        <f>8000-6700</f>
        <v>1300</v>
      </c>
      <c r="N17" s="33" t="e">
        <f t="shared" si="11"/>
        <v>#N/A</v>
      </c>
      <c r="O17" s="33" t="e">
        <f t="shared" si="12"/>
        <v>#N/A</v>
      </c>
      <c r="P17" s="33">
        <f>3362-2453</f>
        <v>909</v>
      </c>
      <c r="Q17" s="33" t="e">
        <f>H17-O17</f>
        <v>#N/A</v>
      </c>
      <c r="R17" s="40">
        <f>6050+T17</f>
        <v>9550</v>
      </c>
      <c r="S17" s="40">
        <f t="shared" si="14"/>
        <v>9550</v>
      </c>
      <c r="T17" s="41">
        <v>3500</v>
      </c>
      <c r="U17" s="41"/>
    </row>
    <row r="18" spans="1:22" ht="67.2" x14ac:dyDescent="0.3">
      <c r="A18" s="34">
        <v>5</v>
      </c>
      <c r="B18" s="44" t="s">
        <v>43</v>
      </c>
      <c r="C18" s="45" t="s">
        <v>44</v>
      </c>
      <c r="D18" s="37">
        <v>2023</v>
      </c>
      <c r="E18" s="37">
        <v>2025</v>
      </c>
      <c r="F18" s="46" t="s">
        <v>45</v>
      </c>
      <c r="G18" s="39">
        <v>15000</v>
      </c>
      <c r="H18" s="39">
        <v>15000</v>
      </c>
      <c r="I18" s="33"/>
      <c r="J18" s="33"/>
      <c r="K18" s="33"/>
      <c r="L18" s="33"/>
      <c r="M18" s="33"/>
      <c r="N18" s="33"/>
      <c r="O18" s="33"/>
      <c r="P18" s="33"/>
      <c r="Q18" s="33">
        <v>54190</v>
      </c>
      <c r="R18" s="40">
        <f>4400+T18</f>
        <v>10250</v>
      </c>
      <c r="S18" s="40">
        <f t="shared" si="14"/>
        <v>10250</v>
      </c>
      <c r="T18" s="41">
        <v>5850</v>
      </c>
      <c r="U18" s="41"/>
    </row>
    <row r="19" spans="1:22" s="51" customFormat="1" ht="62.4" x14ac:dyDescent="0.3">
      <c r="A19" s="34">
        <v>6</v>
      </c>
      <c r="B19" s="47" t="s">
        <v>46</v>
      </c>
      <c r="C19" s="48" t="s">
        <v>36</v>
      </c>
      <c r="D19" s="37">
        <v>2023</v>
      </c>
      <c r="E19" s="37">
        <v>2025</v>
      </c>
      <c r="F19" s="38" t="s">
        <v>47</v>
      </c>
      <c r="G19" s="39">
        <v>15000</v>
      </c>
      <c r="H19" s="39">
        <v>15000</v>
      </c>
      <c r="I19" s="49"/>
      <c r="J19" s="49"/>
      <c r="K19" s="49"/>
      <c r="L19" s="49"/>
      <c r="M19" s="49"/>
      <c r="N19" s="49"/>
      <c r="O19" s="49"/>
      <c r="P19" s="49"/>
      <c r="Q19" s="49">
        <v>14030</v>
      </c>
      <c r="R19" s="40">
        <f>5500+T19</f>
        <v>10750</v>
      </c>
      <c r="S19" s="40">
        <f t="shared" si="14"/>
        <v>10750</v>
      </c>
      <c r="T19" s="41">
        <v>5250</v>
      </c>
      <c r="U19" s="41"/>
      <c r="V19" s="50"/>
    </row>
    <row r="20" spans="1:22" s="51" customFormat="1" ht="33.6" x14ac:dyDescent="0.3">
      <c r="A20" s="34">
        <v>7</v>
      </c>
      <c r="B20" s="42" t="s">
        <v>48</v>
      </c>
      <c r="C20" s="14" t="s">
        <v>49</v>
      </c>
      <c r="D20" s="37">
        <v>2023</v>
      </c>
      <c r="E20" s="37">
        <v>2025</v>
      </c>
      <c r="F20" s="38" t="s">
        <v>50</v>
      </c>
      <c r="G20" s="39">
        <v>23000</v>
      </c>
      <c r="H20" s="39">
        <v>23000</v>
      </c>
      <c r="I20" s="18">
        <f t="shared" ref="I20:Q20" si="15">SUBTOTAL(9,I21:I89)</f>
        <v>24977</v>
      </c>
      <c r="J20" s="18">
        <f t="shared" si="15"/>
        <v>24977</v>
      </c>
      <c r="K20" s="18">
        <f t="shared" si="15"/>
        <v>0</v>
      </c>
      <c r="L20" s="18">
        <f t="shared" si="15"/>
        <v>0</v>
      </c>
      <c r="M20" s="18">
        <f t="shared" si="15"/>
        <v>0</v>
      </c>
      <c r="N20" s="18">
        <f t="shared" si="15"/>
        <v>0</v>
      </c>
      <c r="O20" s="18">
        <f t="shared" si="15"/>
        <v>0</v>
      </c>
      <c r="P20" s="18">
        <f t="shared" si="15"/>
        <v>0</v>
      </c>
      <c r="Q20" s="18">
        <f t="shared" si="15"/>
        <v>0</v>
      </c>
      <c r="R20" s="40">
        <f>1700+T20</f>
        <v>7810</v>
      </c>
      <c r="S20" s="40">
        <f t="shared" si="14"/>
        <v>7810</v>
      </c>
      <c r="T20" s="41">
        <v>6110</v>
      </c>
      <c r="U20" s="41"/>
      <c r="V20" s="50"/>
    </row>
    <row r="21" spans="1:22" ht="62.4" x14ac:dyDescent="0.3">
      <c r="A21" s="34">
        <v>8</v>
      </c>
      <c r="B21" s="52" t="s">
        <v>51</v>
      </c>
      <c r="C21" s="36" t="s">
        <v>52</v>
      </c>
      <c r="D21" s="37">
        <v>2023</v>
      </c>
      <c r="E21" s="37">
        <v>2025</v>
      </c>
      <c r="F21" s="38" t="s">
        <v>53</v>
      </c>
      <c r="G21" s="39">
        <v>17500</v>
      </c>
      <c r="H21" s="39">
        <v>17500</v>
      </c>
      <c r="I21" s="18">
        <f t="shared" ref="I21:Q21" si="16">SUBTOTAL(9,I22:I43)</f>
        <v>0</v>
      </c>
      <c r="J21" s="18">
        <f t="shared" si="16"/>
        <v>0</v>
      </c>
      <c r="K21" s="18">
        <f t="shared" si="16"/>
        <v>0</v>
      </c>
      <c r="L21" s="18">
        <f t="shared" si="16"/>
        <v>0</v>
      </c>
      <c r="M21" s="18">
        <f t="shared" si="16"/>
        <v>0</v>
      </c>
      <c r="N21" s="18">
        <f t="shared" si="16"/>
        <v>0</v>
      </c>
      <c r="O21" s="18">
        <f t="shared" si="16"/>
        <v>0</v>
      </c>
      <c r="P21" s="18">
        <f t="shared" si="16"/>
        <v>0</v>
      </c>
      <c r="Q21" s="18">
        <f t="shared" si="16"/>
        <v>0</v>
      </c>
      <c r="R21" s="40">
        <f>7300+T21</f>
        <v>13480</v>
      </c>
      <c r="S21" s="40">
        <f t="shared" si="14"/>
        <v>13480</v>
      </c>
      <c r="T21" s="41">
        <v>6180</v>
      </c>
      <c r="U21" s="41"/>
    </row>
    <row r="22" spans="1:22" s="51" customFormat="1" ht="55.2" x14ac:dyDescent="0.3">
      <c r="A22" s="34">
        <v>9</v>
      </c>
      <c r="B22" s="35" t="s">
        <v>54</v>
      </c>
      <c r="C22" s="36" t="s">
        <v>33</v>
      </c>
      <c r="D22" s="37">
        <v>2023</v>
      </c>
      <c r="E22" s="37">
        <v>2025</v>
      </c>
      <c r="F22" s="46" t="s">
        <v>55</v>
      </c>
      <c r="G22" s="39">
        <v>10000</v>
      </c>
      <c r="H22" s="39">
        <v>10000</v>
      </c>
      <c r="I22" s="18">
        <f t="shared" ref="I22:Q22" si="17">SUBTOTAL(9,I23:I28)</f>
        <v>0</v>
      </c>
      <c r="J22" s="18">
        <f t="shared" si="17"/>
        <v>0</v>
      </c>
      <c r="K22" s="18">
        <f t="shared" si="17"/>
        <v>0</v>
      </c>
      <c r="L22" s="18">
        <f t="shared" si="17"/>
        <v>0</v>
      </c>
      <c r="M22" s="18">
        <f t="shared" si="17"/>
        <v>0</v>
      </c>
      <c r="N22" s="18">
        <f t="shared" si="17"/>
        <v>0</v>
      </c>
      <c r="O22" s="18">
        <f t="shared" si="17"/>
        <v>0</v>
      </c>
      <c r="P22" s="18">
        <f t="shared" si="17"/>
        <v>0</v>
      </c>
      <c r="Q22" s="18">
        <f t="shared" si="17"/>
        <v>0</v>
      </c>
      <c r="R22" s="40">
        <f>7700+T22</f>
        <v>8800</v>
      </c>
      <c r="S22" s="40">
        <f t="shared" si="14"/>
        <v>8800</v>
      </c>
      <c r="T22" s="41">
        <v>1100</v>
      </c>
      <c r="U22" s="41"/>
      <c r="V22" s="50"/>
    </row>
    <row r="23" spans="1:22" x14ac:dyDescent="0.3">
      <c r="A23" s="29"/>
      <c r="B23" s="30" t="s">
        <v>56</v>
      </c>
      <c r="C23" s="31"/>
      <c r="D23" s="31"/>
      <c r="E23" s="31"/>
      <c r="F23" s="32"/>
      <c r="G23" s="21">
        <f t="shared" ref="G23:H23" si="18">SUBTOTAL(109, G24:G27)</f>
        <v>125575</v>
      </c>
      <c r="H23" s="21">
        <f t="shared" si="18"/>
        <v>125575</v>
      </c>
      <c r="I23" s="53"/>
      <c r="J23" s="53"/>
      <c r="K23" s="53"/>
      <c r="L23" s="53"/>
      <c r="M23" s="53"/>
      <c r="N23" s="53"/>
      <c r="O23" s="53"/>
      <c r="P23" s="53"/>
      <c r="Q23" s="53"/>
      <c r="R23" s="21">
        <f t="shared" ref="R23:S23" si="19">SUBTOTAL(109, R24:R27)</f>
        <v>68010</v>
      </c>
      <c r="S23" s="21">
        <f t="shared" si="19"/>
        <v>68010</v>
      </c>
      <c r="T23" s="21">
        <v>19610</v>
      </c>
      <c r="U23" s="21"/>
    </row>
    <row r="24" spans="1:22" ht="55.2" x14ac:dyDescent="0.3">
      <c r="A24" s="34">
        <v>1</v>
      </c>
      <c r="B24" s="54" t="s">
        <v>57</v>
      </c>
      <c r="C24" s="55" t="s">
        <v>44</v>
      </c>
      <c r="D24" s="56">
        <v>2023</v>
      </c>
      <c r="E24" s="56">
        <v>2025</v>
      </c>
      <c r="F24" s="46" t="s">
        <v>58</v>
      </c>
      <c r="G24" s="57">
        <f t="shared" ref="G24:G27" si="20">H24</f>
        <v>15000</v>
      </c>
      <c r="H24" s="58">
        <v>15000</v>
      </c>
      <c r="I24" s="53"/>
      <c r="J24" s="53"/>
      <c r="K24" s="53"/>
      <c r="L24" s="53"/>
      <c r="M24" s="53"/>
      <c r="N24" s="53"/>
      <c r="O24" s="53"/>
      <c r="P24" s="53"/>
      <c r="Q24" s="53"/>
      <c r="R24" s="59">
        <f>11400+T24</f>
        <v>13550</v>
      </c>
      <c r="S24" s="59">
        <f>R24</f>
        <v>13550</v>
      </c>
      <c r="T24" s="60">
        <v>2150</v>
      </c>
      <c r="U24" s="60"/>
    </row>
    <row r="25" spans="1:22" ht="67.2" x14ac:dyDescent="0.3">
      <c r="A25" s="34">
        <v>2</v>
      </c>
      <c r="B25" s="35" t="s">
        <v>59</v>
      </c>
      <c r="C25" s="56" t="s">
        <v>60</v>
      </c>
      <c r="D25" s="56">
        <v>2023</v>
      </c>
      <c r="E25" s="56">
        <v>2025</v>
      </c>
      <c r="F25" s="46" t="s">
        <v>61</v>
      </c>
      <c r="G25" s="57">
        <f>H25</f>
        <v>9000</v>
      </c>
      <c r="H25" s="58">
        <v>9000</v>
      </c>
      <c r="I25" s="53"/>
      <c r="J25" s="53"/>
      <c r="K25" s="53"/>
      <c r="L25" s="53"/>
      <c r="M25" s="53"/>
      <c r="N25" s="53"/>
      <c r="O25" s="53"/>
      <c r="P25" s="53"/>
      <c r="Q25" s="53"/>
      <c r="R25" s="59">
        <f>6600+T25</f>
        <v>7430</v>
      </c>
      <c r="S25" s="59">
        <f>R25</f>
        <v>7430</v>
      </c>
      <c r="T25" s="60">
        <v>830</v>
      </c>
      <c r="U25" s="60"/>
    </row>
    <row r="26" spans="1:22" ht="55.2" x14ac:dyDescent="0.3">
      <c r="A26" s="34">
        <v>3</v>
      </c>
      <c r="B26" s="61" t="s">
        <v>62</v>
      </c>
      <c r="C26" s="56" t="s">
        <v>44</v>
      </c>
      <c r="D26" s="56">
        <v>2023</v>
      </c>
      <c r="E26" s="56">
        <v>2025</v>
      </c>
      <c r="F26" s="46" t="s">
        <v>63</v>
      </c>
      <c r="G26" s="57">
        <f t="shared" si="20"/>
        <v>36575</v>
      </c>
      <c r="H26" s="58">
        <v>36575</v>
      </c>
      <c r="I26" s="53"/>
      <c r="J26" s="53"/>
      <c r="K26" s="53"/>
      <c r="L26" s="53"/>
      <c r="M26" s="53"/>
      <c r="N26" s="53"/>
      <c r="O26" s="53"/>
      <c r="P26" s="53"/>
      <c r="Q26" s="53"/>
      <c r="R26" s="59">
        <f>12500+T26</f>
        <v>19480</v>
      </c>
      <c r="S26" s="59">
        <f>R26</f>
        <v>19480</v>
      </c>
      <c r="T26" s="60">
        <v>6980</v>
      </c>
      <c r="U26" s="60"/>
    </row>
    <row r="27" spans="1:22" ht="55.2" x14ac:dyDescent="0.3">
      <c r="A27" s="34">
        <v>4</v>
      </c>
      <c r="B27" s="35" t="s">
        <v>64</v>
      </c>
      <c r="C27" s="56" t="s">
        <v>65</v>
      </c>
      <c r="D27" s="56">
        <v>2023</v>
      </c>
      <c r="E27" s="56">
        <v>2025</v>
      </c>
      <c r="F27" s="46" t="s">
        <v>66</v>
      </c>
      <c r="G27" s="57">
        <f t="shared" si="20"/>
        <v>65000</v>
      </c>
      <c r="H27" s="58">
        <v>65000</v>
      </c>
      <c r="I27" s="53"/>
      <c r="J27" s="53"/>
      <c r="K27" s="53"/>
      <c r="L27" s="53"/>
      <c r="M27" s="53"/>
      <c r="N27" s="53"/>
      <c r="O27" s="53"/>
      <c r="P27" s="53"/>
      <c r="Q27" s="53"/>
      <c r="R27" s="59">
        <f>17900+T27</f>
        <v>27550</v>
      </c>
      <c r="S27" s="59">
        <f>R27</f>
        <v>27550</v>
      </c>
      <c r="T27" s="60">
        <v>9650</v>
      </c>
      <c r="U27" s="60"/>
    </row>
    <row r="28" spans="1:22" ht="33.6" x14ac:dyDescent="0.3">
      <c r="A28" s="29"/>
      <c r="B28" s="30" t="s">
        <v>67</v>
      </c>
      <c r="C28" s="31"/>
      <c r="D28" s="31"/>
      <c r="E28" s="31"/>
      <c r="F28" s="32"/>
      <c r="G28" s="21">
        <f t="shared" ref="G28:H28" si="21">SUBTOTAL(109, G29:G61)</f>
        <v>863000</v>
      </c>
      <c r="H28" s="21">
        <f t="shared" si="21"/>
        <v>853000</v>
      </c>
      <c r="I28" s="53"/>
      <c r="J28" s="53"/>
      <c r="K28" s="53"/>
      <c r="L28" s="53"/>
      <c r="M28" s="53"/>
      <c r="N28" s="53"/>
      <c r="O28" s="53"/>
      <c r="P28" s="53"/>
      <c r="Q28" s="53"/>
      <c r="R28" s="21">
        <f t="shared" ref="R28:S28" si="22">SUBTOTAL(109, R29:R61)</f>
        <v>587814</v>
      </c>
      <c r="S28" s="21">
        <f t="shared" si="22"/>
        <v>587814</v>
      </c>
      <c r="T28" s="21">
        <v>146279</v>
      </c>
      <c r="U28" s="21"/>
    </row>
    <row r="29" spans="1:22" s="51" customFormat="1" ht="82.8" x14ac:dyDescent="0.3">
      <c r="A29" s="34">
        <v>1</v>
      </c>
      <c r="B29" s="47" t="s">
        <v>68</v>
      </c>
      <c r="C29" s="56" t="s">
        <v>36</v>
      </c>
      <c r="D29" s="56">
        <v>2023</v>
      </c>
      <c r="E29" s="56">
        <v>2025</v>
      </c>
      <c r="F29" s="46" t="s">
        <v>69</v>
      </c>
      <c r="G29" s="62">
        <v>120000</v>
      </c>
      <c r="H29" s="62">
        <v>120000</v>
      </c>
      <c r="I29" s="18">
        <f t="shared" ref="I29:Q29" si="23">SUBTOTAL(9,I30)</f>
        <v>0</v>
      </c>
      <c r="J29" s="18">
        <f t="shared" si="23"/>
        <v>0</v>
      </c>
      <c r="K29" s="18">
        <f t="shared" si="23"/>
        <v>0</v>
      </c>
      <c r="L29" s="18">
        <f t="shared" si="23"/>
        <v>0</v>
      </c>
      <c r="M29" s="18">
        <f t="shared" si="23"/>
        <v>0</v>
      </c>
      <c r="N29" s="18">
        <f t="shared" si="23"/>
        <v>0</v>
      </c>
      <c r="O29" s="18">
        <f t="shared" si="23"/>
        <v>0</v>
      </c>
      <c r="P29" s="18">
        <f t="shared" si="23"/>
        <v>0</v>
      </c>
      <c r="Q29" s="18">
        <f t="shared" si="23"/>
        <v>0</v>
      </c>
      <c r="R29" s="63">
        <f>70800+T29</f>
        <v>95323</v>
      </c>
      <c r="S29" s="63">
        <f t="shared" ref="S29:S47" si="24">R29</f>
        <v>95323</v>
      </c>
      <c r="T29" s="60">
        <v>24523</v>
      </c>
      <c r="U29" s="60"/>
      <c r="V29" s="50"/>
    </row>
    <row r="30" spans="1:22" ht="55.2" x14ac:dyDescent="0.3">
      <c r="A30" s="34">
        <v>2</v>
      </c>
      <c r="B30" s="64" t="s">
        <v>70</v>
      </c>
      <c r="C30" s="65" t="s">
        <v>71</v>
      </c>
      <c r="D30" s="56">
        <v>2023</v>
      </c>
      <c r="E30" s="56">
        <v>2025</v>
      </c>
      <c r="F30" s="46" t="s">
        <v>72</v>
      </c>
      <c r="G30" s="62">
        <v>20000</v>
      </c>
      <c r="H30" s="62">
        <v>20000</v>
      </c>
      <c r="I30" s="53"/>
      <c r="J30" s="53"/>
      <c r="K30" s="53"/>
      <c r="L30" s="53"/>
      <c r="M30" s="53"/>
      <c r="N30" s="53"/>
      <c r="O30" s="53"/>
      <c r="P30" s="53"/>
      <c r="Q30" s="53"/>
      <c r="R30" s="63">
        <f>13920+T30</f>
        <v>17400</v>
      </c>
      <c r="S30" s="63">
        <f t="shared" si="24"/>
        <v>17400</v>
      </c>
      <c r="T30" s="60">
        <v>3480</v>
      </c>
      <c r="U30" s="60"/>
    </row>
    <row r="31" spans="1:22" s="51" customFormat="1" ht="55.2" x14ac:dyDescent="0.3">
      <c r="A31" s="34">
        <v>3</v>
      </c>
      <c r="B31" s="64" t="s">
        <v>73</v>
      </c>
      <c r="C31" s="65" t="s">
        <v>74</v>
      </c>
      <c r="D31" s="56">
        <v>2023</v>
      </c>
      <c r="E31" s="56">
        <v>2025</v>
      </c>
      <c r="F31" s="46" t="s">
        <v>75</v>
      </c>
      <c r="G31" s="62">
        <v>20000</v>
      </c>
      <c r="H31" s="62">
        <v>20000</v>
      </c>
      <c r="I31" s="18">
        <f t="shared" ref="I31:Q31" si="25">SUBTOTAL(9,I32:I33)</f>
        <v>0</v>
      </c>
      <c r="J31" s="18">
        <f t="shared" si="25"/>
        <v>0</v>
      </c>
      <c r="K31" s="18">
        <f t="shared" si="25"/>
        <v>0</v>
      </c>
      <c r="L31" s="18">
        <f t="shared" si="25"/>
        <v>0</v>
      </c>
      <c r="M31" s="18">
        <f t="shared" si="25"/>
        <v>0</v>
      </c>
      <c r="N31" s="18">
        <f t="shared" si="25"/>
        <v>0</v>
      </c>
      <c r="O31" s="18">
        <f t="shared" si="25"/>
        <v>0</v>
      </c>
      <c r="P31" s="18">
        <f t="shared" si="25"/>
        <v>0</v>
      </c>
      <c r="Q31" s="18">
        <f t="shared" si="25"/>
        <v>0</v>
      </c>
      <c r="R31" s="63">
        <f>8000+T31</f>
        <v>14900</v>
      </c>
      <c r="S31" s="63">
        <f t="shared" si="24"/>
        <v>14900</v>
      </c>
      <c r="T31" s="60">
        <v>6900</v>
      </c>
      <c r="U31" s="60"/>
      <c r="V31" s="50"/>
    </row>
    <row r="32" spans="1:22" ht="67.2" x14ac:dyDescent="0.3">
      <c r="A32" s="34">
        <v>4</v>
      </c>
      <c r="B32" s="66" t="s">
        <v>76</v>
      </c>
      <c r="C32" s="67" t="s">
        <v>77</v>
      </c>
      <c r="D32" s="56">
        <v>2023</v>
      </c>
      <c r="E32" s="56">
        <v>2025</v>
      </c>
      <c r="F32" s="46" t="s">
        <v>78</v>
      </c>
      <c r="G32" s="62">
        <v>40000</v>
      </c>
      <c r="H32" s="62">
        <v>40000</v>
      </c>
      <c r="I32" s="53"/>
      <c r="J32" s="53"/>
      <c r="K32" s="53"/>
      <c r="L32" s="53"/>
      <c r="M32" s="53"/>
      <c r="N32" s="53"/>
      <c r="O32" s="53"/>
      <c r="P32" s="53"/>
      <c r="Q32" s="53"/>
      <c r="R32" s="63">
        <f>27510+T32</f>
        <v>40230</v>
      </c>
      <c r="S32" s="63">
        <f t="shared" si="24"/>
        <v>40230</v>
      </c>
      <c r="T32" s="60">
        <v>12720</v>
      </c>
      <c r="U32" s="60"/>
    </row>
    <row r="33" spans="1:22" ht="55.2" x14ac:dyDescent="0.3">
      <c r="A33" s="34">
        <v>5</v>
      </c>
      <c r="B33" s="52" t="s">
        <v>79</v>
      </c>
      <c r="C33" s="56" t="s">
        <v>52</v>
      </c>
      <c r="D33" s="56">
        <v>2023</v>
      </c>
      <c r="E33" s="56">
        <v>2025</v>
      </c>
      <c r="F33" s="46" t="s">
        <v>80</v>
      </c>
      <c r="G33" s="62">
        <v>22000</v>
      </c>
      <c r="H33" s="62">
        <v>22000</v>
      </c>
      <c r="I33" s="53"/>
      <c r="J33" s="53"/>
      <c r="K33" s="53"/>
      <c r="L33" s="53"/>
      <c r="M33" s="53"/>
      <c r="N33" s="53"/>
      <c r="O33" s="53"/>
      <c r="P33" s="53"/>
      <c r="Q33" s="53"/>
      <c r="R33" s="63">
        <f>8400+T33</f>
        <v>13940</v>
      </c>
      <c r="S33" s="63">
        <f t="shared" si="24"/>
        <v>13940</v>
      </c>
      <c r="T33" s="60">
        <v>5540</v>
      </c>
      <c r="U33" s="60"/>
    </row>
    <row r="34" spans="1:22" s="51" customFormat="1" ht="55.2" x14ac:dyDescent="0.3">
      <c r="A34" s="34">
        <v>6</v>
      </c>
      <c r="B34" s="35" t="s">
        <v>81</v>
      </c>
      <c r="C34" s="56" t="s">
        <v>65</v>
      </c>
      <c r="D34" s="56">
        <v>2023</v>
      </c>
      <c r="E34" s="56">
        <v>2025</v>
      </c>
      <c r="F34" s="46" t="s">
        <v>82</v>
      </c>
      <c r="G34" s="62">
        <v>28000</v>
      </c>
      <c r="H34" s="62">
        <v>28000</v>
      </c>
      <c r="I34" s="18">
        <f t="shared" ref="I34:Q34" si="26">SUBTOTAL(9,I35)</f>
        <v>0</v>
      </c>
      <c r="J34" s="18">
        <f t="shared" si="26"/>
        <v>0</v>
      </c>
      <c r="K34" s="18">
        <f t="shared" si="26"/>
        <v>0</v>
      </c>
      <c r="L34" s="18">
        <f t="shared" si="26"/>
        <v>0</v>
      </c>
      <c r="M34" s="18">
        <f t="shared" si="26"/>
        <v>0</v>
      </c>
      <c r="N34" s="18">
        <f t="shared" si="26"/>
        <v>0</v>
      </c>
      <c r="O34" s="18">
        <f t="shared" si="26"/>
        <v>0</v>
      </c>
      <c r="P34" s="18">
        <f t="shared" si="26"/>
        <v>0</v>
      </c>
      <c r="Q34" s="18">
        <f t="shared" si="26"/>
        <v>0</v>
      </c>
      <c r="R34" s="63">
        <f>12900+T34</f>
        <v>17160</v>
      </c>
      <c r="S34" s="63">
        <f t="shared" si="24"/>
        <v>17160</v>
      </c>
      <c r="T34" s="60">
        <v>4260</v>
      </c>
      <c r="U34" s="60"/>
      <c r="V34" s="50"/>
    </row>
    <row r="35" spans="1:22" ht="50.4" x14ac:dyDescent="0.3">
      <c r="A35" s="34">
        <v>7</v>
      </c>
      <c r="B35" s="43" t="s">
        <v>83</v>
      </c>
      <c r="C35" s="68" t="s">
        <v>41</v>
      </c>
      <c r="D35" s="56">
        <v>2023</v>
      </c>
      <c r="E35" s="56">
        <v>2025</v>
      </c>
      <c r="F35" s="46" t="s">
        <v>84</v>
      </c>
      <c r="G35" s="62">
        <v>34000</v>
      </c>
      <c r="H35" s="62">
        <v>34000</v>
      </c>
      <c r="I35" s="53"/>
      <c r="J35" s="53"/>
      <c r="K35" s="53"/>
      <c r="L35" s="53"/>
      <c r="M35" s="53"/>
      <c r="N35" s="53"/>
      <c r="O35" s="53"/>
      <c r="P35" s="53"/>
      <c r="Q35" s="53"/>
      <c r="R35" s="63">
        <f>13800+T35</f>
        <v>16180</v>
      </c>
      <c r="S35" s="63">
        <f t="shared" si="24"/>
        <v>16180</v>
      </c>
      <c r="T35" s="60">
        <v>2380</v>
      </c>
      <c r="U35" s="60"/>
    </row>
    <row r="36" spans="1:22" s="51" customFormat="1" ht="55.2" x14ac:dyDescent="0.3">
      <c r="A36" s="34">
        <v>8</v>
      </c>
      <c r="B36" s="69" t="s">
        <v>85</v>
      </c>
      <c r="C36" s="70" t="s">
        <v>44</v>
      </c>
      <c r="D36" s="56">
        <v>2023</v>
      </c>
      <c r="E36" s="56">
        <v>2025</v>
      </c>
      <c r="F36" s="46" t="s">
        <v>86</v>
      </c>
      <c r="G36" s="62">
        <v>28000</v>
      </c>
      <c r="H36" s="62">
        <v>28000</v>
      </c>
      <c r="I36" s="18">
        <f t="shared" ref="I36:Q36" si="27">SUBTOTAL(9,I37:I38)</f>
        <v>0</v>
      </c>
      <c r="J36" s="18">
        <f t="shared" si="27"/>
        <v>0</v>
      </c>
      <c r="K36" s="18">
        <f t="shared" si="27"/>
        <v>0</v>
      </c>
      <c r="L36" s="18">
        <f t="shared" si="27"/>
        <v>0</v>
      </c>
      <c r="M36" s="18">
        <f t="shared" si="27"/>
        <v>0</v>
      </c>
      <c r="N36" s="18">
        <f t="shared" si="27"/>
        <v>0</v>
      </c>
      <c r="O36" s="18">
        <f t="shared" si="27"/>
        <v>0</v>
      </c>
      <c r="P36" s="18">
        <f t="shared" si="27"/>
        <v>0</v>
      </c>
      <c r="Q36" s="18">
        <f t="shared" si="27"/>
        <v>0</v>
      </c>
      <c r="R36" s="63">
        <f>10500+T36</f>
        <v>15660</v>
      </c>
      <c r="S36" s="63">
        <f t="shared" si="24"/>
        <v>15660</v>
      </c>
      <c r="T36" s="60">
        <v>5160</v>
      </c>
      <c r="U36" s="60"/>
      <c r="V36" s="50"/>
    </row>
    <row r="37" spans="1:22" ht="55.2" x14ac:dyDescent="0.3">
      <c r="A37" s="34">
        <v>9</v>
      </c>
      <c r="B37" s="71" t="s">
        <v>87</v>
      </c>
      <c r="C37" s="67" t="s">
        <v>36</v>
      </c>
      <c r="D37" s="56">
        <v>2023</v>
      </c>
      <c r="E37" s="56">
        <v>2025</v>
      </c>
      <c r="F37" s="46" t="s">
        <v>88</v>
      </c>
      <c r="G37" s="62">
        <v>40000</v>
      </c>
      <c r="H37" s="62">
        <v>40000</v>
      </c>
      <c r="I37" s="53"/>
      <c r="J37" s="53"/>
      <c r="K37" s="53"/>
      <c r="L37" s="53"/>
      <c r="M37" s="53"/>
      <c r="N37" s="53"/>
      <c r="O37" s="53"/>
      <c r="P37" s="53"/>
      <c r="Q37" s="53"/>
      <c r="R37" s="63">
        <f>14300+T37</f>
        <v>20800</v>
      </c>
      <c r="S37" s="63">
        <f t="shared" si="24"/>
        <v>20800</v>
      </c>
      <c r="T37" s="60">
        <v>6500</v>
      </c>
      <c r="U37" s="60"/>
    </row>
    <row r="38" spans="1:22" ht="55.2" x14ac:dyDescent="0.3">
      <c r="A38" s="34">
        <v>10</v>
      </c>
      <c r="B38" s="64" t="s">
        <v>89</v>
      </c>
      <c r="C38" s="65" t="s">
        <v>71</v>
      </c>
      <c r="D38" s="56">
        <v>2023</v>
      </c>
      <c r="E38" s="56">
        <v>2025</v>
      </c>
      <c r="F38" s="46" t="s">
        <v>90</v>
      </c>
      <c r="G38" s="62">
        <v>27000</v>
      </c>
      <c r="H38" s="62">
        <v>27000</v>
      </c>
      <c r="I38" s="53"/>
      <c r="J38" s="53"/>
      <c r="K38" s="53"/>
      <c r="L38" s="53"/>
      <c r="M38" s="53"/>
      <c r="N38" s="53"/>
      <c r="O38" s="53"/>
      <c r="P38" s="53"/>
      <c r="Q38" s="53"/>
      <c r="R38" s="63">
        <f>9970+T38</f>
        <v>16690</v>
      </c>
      <c r="S38" s="63">
        <f t="shared" si="24"/>
        <v>16690</v>
      </c>
      <c r="T38" s="60">
        <v>6720</v>
      </c>
      <c r="U38" s="60"/>
    </row>
    <row r="39" spans="1:22" s="51" customFormat="1" ht="55.2" x14ac:dyDescent="0.3">
      <c r="A39" s="34">
        <v>11</v>
      </c>
      <c r="B39" s="66" t="s">
        <v>91</v>
      </c>
      <c r="C39" s="67" t="s">
        <v>77</v>
      </c>
      <c r="D39" s="56">
        <v>2023</v>
      </c>
      <c r="E39" s="56">
        <v>2025</v>
      </c>
      <c r="F39" s="46" t="s">
        <v>92</v>
      </c>
      <c r="G39" s="62">
        <v>28000</v>
      </c>
      <c r="H39" s="62">
        <v>28000</v>
      </c>
      <c r="I39" s="18">
        <f t="shared" ref="I39:Q39" si="28">SUBTOTAL(9,I40:I41)</f>
        <v>0</v>
      </c>
      <c r="J39" s="18">
        <f t="shared" si="28"/>
        <v>0</v>
      </c>
      <c r="K39" s="18">
        <f t="shared" si="28"/>
        <v>0</v>
      </c>
      <c r="L39" s="18">
        <f t="shared" si="28"/>
        <v>0</v>
      </c>
      <c r="M39" s="18">
        <f t="shared" si="28"/>
        <v>0</v>
      </c>
      <c r="N39" s="18">
        <f t="shared" si="28"/>
        <v>0</v>
      </c>
      <c r="O39" s="18">
        <f t="shared" si="28"/>
        <v>0</v>
      </c>
      <c r="P39" s="18">
        <f t="shared" si="28"/>
        <v>0</v>
      </c>
      <c r="Q39" s="18">
        <f t="shared" si="28"/>
        <v>0</v>
      </c>
      <c r="R39" s="63">
        <f>21040+T39+1900</f>
        <v>23560</v>
      </c>
      <c r="S39" s="63">
        <f t="shared" si="24"/>
        <v>23560</v>
      </c>
      <c r="T39" s="60">
        <v>620</v>
      </c>
      <c r="U39" s="60"/>
      <c r="V39" s="50"/>
    </row>
    <row r="40" spans="1:22" ht="55.2" x14ac:dyDescent="0.3">
      <c r="A40" s="34">
        <v>12</v>
      </c>
      <c r="B40" s="52" t="s">
        <v>93</v>
      </c>
      <c r="C40" s="56" t="s">
        <v>52</v>
      </c>
      <c r="D40" s="56">
        <v>2023</v>
      </c>
      <c r="E40" s="56">
        <v>2025</v>
      </c>
      <c r="F40" s="46" t="s">
        <v>94</v>
      </c>
      <c r="G40" s="62">
        <v>20000</v>
      </c>
      <c r="H40" s="62">
        <v>20000</v>
      </c>
      <c r="I40" s="53"/>
      <c r="J40" s="53"/>
      <c r="K40" s="53"/>
      <c r="L40" s="53"/>
      <c r="M40" s="53"/>
      <c r="N40" s="53"/>
      <c r="O40" s="53"/>
      <c r="P40" s="53"/>
      <c r="Q40" s="53"/>
      <c r="R40" s="63">
        <f>7800+T40</f>
        <v>14400</v>
      </c>
      <c r="S40" s="63">
        <f t="shared" si="24"/>
        <v>14400</v>
      </c>
      <c r="T40" s="41">
        <v>6600</v>
      </c>
      <c r="U40" s="60"/>
    </row>
    <row r="41" spans="1:22" ht="55.2" x14ac:dyDescent="0.3">
      <c r="A41" s="34">
        <v>13</v>
      </c>
      <c r="B41" s="66" t="s">
        <v>95</v>
      </c>
      <c r="C41" s="67" t="s">
        <v>36</v>
      </c>
      <c r="D41" s="56">
        <v>2023</v>
      </c>
      <c r="E41" s="56">
        <v>2025</v>
      </c>
      <c r="F41" s="46" t="s">
        <v>96</v>
      </c>
      <c r="G41" s="62">
        <v>19000</v>
      </c>
      <c r="H41" s="62">
        <v>19000</v>
      </c>
      <c r="I41" s="53"/>
      <c r="J41" s="53"/>
      <c r="K41" s="53"/>
      <c r="L41" s="53"/>
      <c r="M41" s="53"/>
      <c r="N41" s="53"/>
      <c r="O41" s="53"/>
      <c r="P41" s="53"/>
      <c r="Q41" s="53"/>
      <c r="R41" s="63">
        <f>7000+T41</f>
        <v>7930</v>
      </c>
      <c r="S41" s="63">
        <f t="shared" si="24"/>
        <v>7930</v>
      </c>
      <c r="T41" s="60">
        <v>930</v>
      </c>
      <c r="U41" s="60"/>
    </row>
    <row r="42" spans="1:22" s="51" customFormat="1" ht="50.4" x14ac:dyDescent="0.3">
      <c r="A42" s="34">
        <v>14</v>
      </c>
      <c r="B42" s="64" t="s">
        <v>97</v>
      </c>
      <c r="C42" s="65" t="s">
        <v>71</v>
      </c>
      <c r="D42" s="56">
        <v>2023</v>
      </c>
      <c r="E42" s="56">
        <v>2025</v>
      </c>
      <c r="F42" s="46" t="s">
        <v>98</v>
      </c>
      <c r="G42" s="62">
        <v>27000</v>
      </c>
      <c r="H42" s="62">
        <v>27000</v>
      </c>
      <c r="I42" s="18">
        <f t="shared" ref="I42:Q42" si="29">SUBTOTAL(9,I43)</f>
        <v>0</v>
      </c>
      <c r="J42" s="18">
        <f t="shared" si="29"/>
        <v>0</v>
      </c>
      <c r="K42" s="18">
        <f t="shared" si="29"/>
        <v>0</v>
      </c>
      <c r="L42" s="18">
        <f t="shared" si="29"/>
        <v>0</v>
      </c>
      <c r="M42" s="18">
        <f t="shared" si="29"/>
        <v>0</v>
      </c>
      <c r="N42" s="18">
        <f t="shared" si="29"/>
        <v>0</v>
      </c>
      <c r="O42" s="18">
        <f t="shared" si="29"/>
        <v>0</v>
      </c>
      <c r="P42" s="18">
        <f t="shared" si="29"/>
        <v>0</v>
      </c>
      <c r="Q42" s="18">
        <f t="shared" si="29"/>
        <v>0</v>
      </c>
      <c r="R42" s="63">
        <f>24450+T42</f>
        <v>25190</v>
      </c>
      <c r="S42" s="63">
        <f t="shared" si="24"/>
        <v>25190</v>
      </c>
      <c r="T42" s="60">
        <v>740</v>
      </c>
      <c r="U42" s="60"/>
      <c r="V42" s="50"/>
    </row>
    <row r="43" spans="1:22" ht="55.2" x14ac:dyDescent="0.3">
      <c r="A43" s="34">
        <v>15</v>
      </c>
      <c r="B43" s="66" t="s">
        <v>99</v>
      </c>
      <c r="C43" s="67" t="s">
        <v>77</v>
      </c>
      <c r="D43" s="56">
        <v>2023</v>
      </c>
      <c r="E43" s="56">
        <v>2025</v>
      </c>
      <c r="F43" s="46" t="s">
        <v>100</v>
      </c>
      <c r="G43" s="62">
        <v>16000</v>
      </c>
      <c r="H43" s="62">
        <v>16000</v>
      </c>
      <c r="I43" s="53"/>
      <c r="J43" s="53"/>
      <c r="K43" s="53"/>
      <c r="L43" s="53"/>
      <c r="M43" s="53"/>
      <c r="N43" s="53"/>
      <c r="O43" s="53"/>
      <c r="P43" s="53"/>
      <c r="Q43" s="53"/>
      <c r="R43" s="63">
        <f>6480+T43+900</f>
        <v>8020</v>
      </c>
      <c r="S43" s="63">
        <f t="shared" si="24"/>
        <v>8020</v>
      </c>
      <c r="T43" s="60">
        <v>640</v>
      </c>
      <c r="U43" s="60"/>
    </row>
    <row r="44" spans="1:22" s="51" customFormat="1" ht="55.2" x14ac:dyDescent="0.3">
      <c r="A44" s="34">
        <v>16</v>
      </c>
      <c r="B44" s="72" t="s">
        <v>101</v>
      </c>
      <c r="C44" s="67" t="s">
        <v>36</v>
      </c>
      <c r="D44" s="56">
        <v>2023</v>
      </c>
      <c r="E44" s="56">
        <v>2025</v>
      </c>
      <c r="F44" s="46" t="s">
        <v>102</v>
      </c>
      <c r="G44" s="62">
        <v>15000</v>
      </c>
      <c r="H44" s="62">
        <v>15000</v>
      </c>
      <c r="I44" s="18">
        <f t="shared" ref="I44:Q44" si="30">SUBTOTAL(9,I45:I89)</f>
        <v>24977</v>
      </c>
      <c r="J44" s="18">
        <f t="shared" si="30"/>
        <v>24977</v>
      </c>
      <c r="K44" s="18">
        <f t="shared" si="30"/>
        <v>0</v>
      </c>
      <c r="L44" s="18">
        <f t="shared" si="30"/>
        <v>0</v>
      </c>
      <c r="M44" s="18">
        <f t="shared" si="30"/>
        <v>0</v>
      </c>
      <c r="N44" s="18">
        <f t="shared" si="30"/>
        <v>0</v>
      </c>
      <c r="O44" s="18">
        <f t="shared" si="30"/>
        <v>0</v>
      </c>
      <c r="P44" s="18">
        <f t="shared" si="30"/>
        <v>0</v>
      </c>
      <c r="Q44" s="18">
        <f t="shared" si="30"/>
        <v>0</v>
      </c>
      <c r="R44" s="63">
        <f>5400+T44</f>
        <v>9050</v>
      </c>
      <c r="S44" s="63">
        <f t="shared" si="24"/>
        <v>9050</v>
      </c>
      <c r="T44" s="60">
        <v>3650</v>
      </c>
      <c r="U44" s="60"/>
      <c r="V44" s="50"/>
    </row>
    <row r="45" spans="1:22" ht="55.2" x14ac:dyDescent="0.3">
      <c r="A45" s="34">
        <v>17</v>
      </c>
      <c r="B45" s="72" t="s">
        <v>103</v>
      </c>
      <c r="C45" s="67" t="s">
        <v>74</v>
      </c>
      <c r="D45" s="56">
        <v>2023</v>
      </c>
      <c r="E45" s="56">
        <v>2025</v>
      </c>
      <c r="F45" s="46" t="s">
        <v>104</v>
      </c>
      <c r="G45" s="62">
        <v>30000</v>
      </c>
      <c r="H45" s="62">
        <v>30000</v>
      </c>
      <c r="I45" s="18">
        <f t="shared" ref="I45:Q45" si="31">SUBTOTAL(9,I46:I48)</f>
        <v>0</v>
      </c>
      <c r="J45" s="18">
        <f t="shared" si="31"/>
        <v>0</v>
      </c>
      <c r="K45" s="18">
        <f t="shared" si="31"/>
        <v>0</v>
      </c>
      <c r="L45" s="18">
        <f t="shared" si="31"/>
        <v>0</v>
      </c>
      <c r="M45" s="18">
        <f t="shared" si="31"/>
        <v>0</v>
      </c>
      <c r="N45" s="18">
        <f t="shared" si="31"/>
        <v>0</v>
      </c>
      <c r="O45" s="18">
        <f t="shared" si="31"/>
        <v>0</v>
      </c>
      <c r="P45" s="18">
        <f t="shared" si="31"/>
        <v>0</v>
      </c>
      <c r="Q45" s="18">
        <f t="shared" si="31"/>
        <v>0</v>
      </c>
      <c r="R45" s="63">
        <f>11200+T45</f>
        <v>21900</v>
      </c>
      <c r="S45" s="63">
        <f t="shared" si="24"/>
        <v>21900</v>
      </c>
      <c r="T45" s="60">
        <v>10700</v>
      </c>
      <c r="U45" s="60"/>
    </row>
    <row r="46" spans="1:22" ht="55.2" x14ac:dyDescent="0.3">
      <c r="A46" s="34">
        <v>18</v>
      </c>
      <c r="B46" s="73" t="s">
        <v>105</v>
      </c>
      <c r="C46" s="67" t="s">
        <v>36</v>
      </c>
      <c r="D46" s="56">
        <v>2023</v>
      </c>
      <c r="E46" s="56">
        <v>2025</v>
      </c>
      <c r="F46" s="46" t="s">
        <v>106</v>
      </c>
      <c r="G46" s="62">
        <v>20000</v>
      </c>
      <c r="H46" s="62">
        <v>20000</v>
      </c>
      <c r="I46" s="53"/>
      <c r="J46" s="53"/>
      <c r="K46" s="53"/>
      <c r="L46" s="53"/>
      <c r="M46" s="53"/>
      <c r="N46" s="53"/>
      <c r="O46" s="53"/>
      <c r="P46" s="53"/>
      <c r="Q46" s="53"/>
      <c r="R46" s="63">
        <f>10400+T46</f>
        <v>14900</v>
      </c>
      <c r="S46" s="63">
        <f t="shared" si="24"/>
        <v>14900</v>
      </c>
      <c r="T46" s="60">
        <v>4500</v>
      </c>
      <c r="U46" s="60"/>
    </row>
    <row r="47" spans="1:22" ht="55.2" x14ac:dyDescent="0.3">
      <c r="A47" s="34">
        <v>19</v>
      </c>
      <c r="B47" s="64" t="s">
        <v>107</v>
      </c>
      <c r="C47" s="65" t="s">
        <v>71</v>
      </c>
      <c r="D47" s="56">
        <v>2023</v>
      </c>
      <c r="E47" s="56">
        <v>2025</v>
      </c>
      <c r="F47" s="46" t="s">
        <v>108</v>
      </c>
      <c r="G47" s="62">
        <v>15000</v>
      </c>
      <c r="H47" s="62">
        <v>15000</v>
      </c>
      <c r="I47" s="53"/>
      <c r="J47" s="53"/>
      <c r="K47" s="53"/>
      <c r="L47" s="53"/>
      <c r="M47" s="53"/>
      <c r="N47" s="53"/>
      <c r="O47" s="53"/>
      <c r="P47" s="53"/>
      <c r="Q47" s="53"/>
      <c r="R47" s="63">
        <f>9100+T47</f>
        <v>12550</v>
      </c>
      <c r="S47" s="63">
        <f t="shared" si="24"/>
        <v>12550</v>
      </c>
      <c r="T47" s="60">
        <v>3450</v>
      </c>
      <c r="U47" s="60"/>
    </row>
    <row r="48" spans="1:22" ht="55.2" x14ac:dyDescent="0.3">
      <c r="A48" s="34">
        <v>20</v>
      </c>
      <c r="B48" s="43" t="s">
        <v>109</v>
      </c>
      <c r="C48" s="68" t="s">
        <v>41</v>
      </c>
      <c r="D48" s="56">
        <v>2023</v>
      </c>
      <c r="E48" s="56">
        <v>2025</v>
      </c>
      <c r="F48" s="46" t="s">
        <v>110</v>
      </c>
      <c r="G48" s="62">
        <v>30000</v>
      </c>
      <c r="H48" s="62">
        <v>30000</v>
      </c>
      <c r="I48" s="53"/>
      <c r="J48" s="53"/>
      <c r="K48" s="53"/>
      <c r="L48" s="53"/>
      <c r="M48" s="53"/>
      <c r="N48" s="53"/>
      <c r="O48" s="53"/>
      <c r="P48" s="53"/>
      <c r="Q48" s="53"/>
      <c r="R48" s="63">
        <f>22150+T48</f>
        <v>23100</v>
      </c>
      <c r="S48" s="63">
        <f>22150+T48</f>
        <v>23100</v>
      </c>
      <c r="T48" s="60">
        <v>950</v>
      </c>
      <c r="U48" s="60"/>
    </row>
    <row r="49" spans="1:22" s="51" customFormat="1" ht="55.2" x14ac:dyDescent="0.3">
      <c r="A49" s="34">
        <v>21</v>
      </c>
      <c r="B49" s="64" t="s">
        <v>111</v>
      </c>
      <c r="C49" s="67" t="s">
        <v>77</v>
      </c>
      <c r="D49" s="56">
        <v>2023</v>
      </c>
      <c r="E49" s="56">
        <v>2025</v>
      </c>
      <c r="F49" s="46" t="s">
        <v>112</v>
      </c>
      <c r="G49" s="62">
        <v>15000</v>
      </c>
      <c r="H49" s="62">
        <v>15000</v>
      </c>
      <c r="I49" s="18">
        <f t="shared" ref="I49:Q49" si="32">SUBTOTAL(9,I50:I53)</f>
        <v>0</v>
      </c>
      <c r="J49" s="18">
        <f t="shared" si="32"/>
        <v>0</v>
      </c>
      <c r="K49" s="18">
        <f t="shared" si="32"/>
        <v>0</v>
      </c>
      <c r="L49" s="18">
        <f t="shared" si="32"/>
        <v>0</v>
      </c>
      <c r="M49" s="18">
        <f t="shared" si="32"/>
        <v>0</v>
      </c>
      <c r="N49" s="18">
        <f t="shared" si="32"/>
        <v>0</v>
      </c>
      <c r="O49" s="18">
        <f t="shared" si="32"/>
        <v>0</v>
      </c>
      <c r="P49" s="18">
        <f t="shared" si="32"/>
        <v>0</v>
      </c>
      <c r="Q49" s="18">
        <f t="shared" si="32"/>
        <v>0</v>
      </c>
      <c r="R49" s="63">
        <f>5750+T49+2500</f>
        <v>8931</v>
      </c>
      <c r="S49" s="63">
        <f t="shared" ref="S49:S58" si="33">R49</f>
        <v>8931</v>
      </c>
      <c r="T49" s="60">
        <v>681</v>
      </c>
      <c r="U49" s="60"/>
      <c r="V49" s="50"/>
    </row>
    <row r="50" spans="1:22" s="76" customFormat="1" ht="55.2" x14ac:dyDescent="0.3">
      <c r="A50" s="34">
        <v>22</v>
      </c>
      <c r="B50" s="52" t="s">
        <v>113</v>
      </c>
      <c r="C50" s="56" t="s">
        <v>74</v>
      </c>
      <c r="D50" s="56">
        <v>2023</v>
      </c>
      <c r="E50" s="56">
        <v>2025</v>
      </c>
      <c r="F50" s="46" t="s">
        <v>114</v>
      </c>
      <c r="G50" s="62">
        <v>20000</v>
      </c>
      <c r="H50" s="62">
        <v>20000</v>
      </c>
      <c r="I50" s="74"/>
      <c r="J50" s="74"/>
      <c r="K50" s="74"/>
      <c r="L50" s="74"/>
      <c r="M50" s="74"/>
      <c r="N50" s="74"/>
      <c r="O50" s="74"/>
      <c r="P50" s="74"/>
      <c r="Q50" s="74"/>
      <c r="R50" s="63">
        <f>7880+T50</f>
        <v>10400</v>
      </c>
      <c r="S50" s="63">
        <f t="shared" si="33"/>
        <v>10400</v>
      </c>
      <c r="T50" s="60">
        <v>2520</v>
      </c>
      <c r="U50" s="60"/>
      <c r="V50" s="75"/>
    </row>
    <row r="51" spans="1:22" ht="82.8" x14ac:dyDescent="0.3">
      <c r="A51" s="34">
        <v>23</v>
      </c>
      <c r="B51" s="52" t="s">
        <v>115</v>
      </c>
      <c r="C51" s="56" t="s">
        <v>52</v>
      </c>
      <c r="D51" s="56">
        <v>2023</v>
      </c>
      <c r="E51" s="56">
        <v>2025</v>
      </c>
      <c r="F51" s="46" t="s">
        <v>116</v>
      </c>
      <c r="G51" s="62">
        <v>29000</v>
      </c>
      <c r="H51" s="62">
        <v>29000</v>
      </c>
      <c r="I51" s="53"/>
      <c r="J51" s="53"/>
      <c r="K51" s="53"/>
      <c r="L51" s="53"/>
      <c r="M51" s="53"/>
      <c r="N51" s="53"/>
      <c r="O51" s="53"/>
      <c r="P51" s="53"/>
      <c r="Q51" s="53"/>
      <c r="R51" s="63">
        <f>2100+T51+11500</f>
        <v>17900</v>
      </c>
      <c r="S51" s="63">
        <f t="shared" si="33"/>
        <v>17900</v>
      </c>
      <c r="T51" s="60">
        <v>4300</v>
      </c>
      <c r="U51" s="60"/>
    </row>
    <row r="52" spans="1:22" ht="55.2" x14ac:dyDescent="0.3">
      <c r="A52" s="34">
        <v>24</v>
      </c>
      <c r="B52" s="73" t="s">
        <v>117</v>
      </c>
      <c r="C52" s="67" t="s">
        <v>36</v>
      </c>
      <c r="D52" s="56">
        <v>2023</v>
      </c>
      <c r="E52" s="56">
        <v>2025</v>
      </c>
      <c r="F52" s="46" t="s">
        <v>118</v>
      </c>
      <c r="G52" s="62">
        <v>15000</v>
      </c>
      <c r="H52" s="62">
        <v>15000</v>
      </c>
      <c r="I52" s="53"/>
      <c r="J52" s="53"/>
      <c r="K52" s="53"/>
      <c r="L52" s="53"/>
      <c r="M52" s="53"/>
      <c r="N52" s="53"/>
      <c r="O52" s="53"/>
      <c r="P52" s="53"/>
      <c r="Q52" s="53"/>
      <c r="R52" s="63">
        <f>8700+T52</f>
        <v>11050</v>
      </c>
      <c r="S52" s="63">
        <f t="shared" si="33"/>
        <v>11050</v>
      </c>
      <c r="T52" s="60">
        <v>2350</v>
      </c>
      <c r="U52" s="60"/>
    </row>
    <row r="53" spans="1:22" ht="55.2" x14ac:dyDescent="0.3">
      <c r="A53" s="34">
        <v>25</v>
      </c>
      <c r="B53" s="66" t="s">
        <v>119</v>
      </c>
      <c r="C53" s="67" t="s">
        <v>77</v>
      </c>
      <c r="D53" s="56">
        <v>2023</v>
      </c>
      <c r="E53" s="56">
        <v>2025</v>
      </c>
      <c r="F53" s="46" t="s">
        <v>120</v>
      </c>
      <c r="G53" s="62">
        <v>25000</v>
      </c>
      <c r="H53" s="62">
        <v>15000</v>
      </c>
      <c r="I53" s="53"/>
      <c r="J53" s="53"/>
      <c r="K53" s="53"/>
      <c r="L53" s="53"/>
      <c r="M53" s="53"/>
      <c r="N53" s="53"/>
      <c r="O53" s="53"/>
      <c r="P53" s="53"/>
      <c r="Q53" s="53"/>
      <c r="R53" s="63">
        <f>9030+T53-1870</f>
        <v>12350</v>
      </c>
      <c r="S53" s="63">
        <f t="shared" si="33"/>
        <v>12350</v>
      </c>
      <c r="T53" s="60">
        <v>5190</v>
      </c>
      <c r="U53" s="60"/>
    </row>
    <row r="54" spans="1:22" ht="55.2" x14ac:dyDescent="0.3">
      <c r="A54" s="34">
        <v>27</v>
      </c>
      <c r="B54" s="77" t="s">
        <v>121</v>
      </c>
      <c r="C54" s="68" t="s">
        <v>41</v>
      </c>
      <c r="D54" s="56">
        <v>2023</v>
      </c>
      <c r="E54" s="56">
        <v>2025</v>
      </c>
      <c r="F54" s="46" t="s">
        <v>122</v>
      </c>
      <c r="G54" s="62">
        <v>17000</v>
      </c>
      <c r="H54" s="62">
        <v>17000</v>
      </c>
      <c r="I54" s="18">
        <f t="shared" ref="I54:Q54" si="34">SUBTOTAL(9,I55:I57)</f>
        <v>0</v>
      </c>
      <c r="J54" s="18">
        <f t="shared" si="34"/>
        <v>0</v>
      </c>
      <c r="K54" s="18">
        <f t="shared" si="34"/>
        <v>0</v>
      </c>
      <c r="L54" s="18">
        <f t="shared" si="34"/>
        <v>0</v>
      </c>
      <c r="M54" s="18">
        <f t="shared" si="34"/>
        <v>0</v>
      </c>
      <c r="N54" s="18">
        <f t="shared" si="34"/>
        <v>0</v>
      </c>
      <c r="O54" s="18">
        <f t="shared" si="34"/>
        <v>0</v>
      </c>
      <c r="P54" s="18">
        <f t="shared" si="34"/>
        <v>0</v>
      </c>
      <c r="Q54" s="18">
        <f t="shared" si="34"/>
        <v>0</v>
      </c>
      <c r="R54" s="63">
        <f>10590+T54</f>
        <v>10990</v>
      </c>
      <c r="S54" s="63">
        <f t="shared" si="33"/>
        <v>10990</v>
      </c>
      <c r="T54" s="60">
        <v>400</v>
      </c>
      <c r="U54" s="60"/>
    </row>
    <row r="55" spans="1:22" ht="55.2" x14ac:dyDescent="0.3">
      <c r="A55" s="34">
        <v>28</v>
      </c>
      <c r="B55" s="64" t="s">
        <v>123</v>
      </c>
      <c r="C55" s="65" t="s">
        <v>71</v>
      </c>
      <c r="D55" s="56">
        <v>2023</v>
      </c>
      <c r="E55" s="56">
        <v>2025</v>
      </c>
      <c r="F55" s="46" t="s">
        <v>124</v>
      </c>
      <c r="G55" s="62">
        <v>15000</v>
      </c>
      <c r="H55" s="62">
        <v>15000</v>
      </c>
      <c r="I55" s="53"/>
      <c r="J55" s="53"/>
      <c r="K55" s="53"/>
      <c r="L55" s="53"/>
      <c r="M55" s="53"/>
      <c r="N55" s="53"/>
      <c r="O55" s="53"/>
      <c r="P55" s="53"/>
      <c r="Q55" s="53"/>
      <c r="R55" s="63">
        <f>12900+T55</f>
        <v>13550</v>
      </c>
      <c r="S55" s="63">
        <f t="shared" si="33"/>
        <v>13550</v>
      </c>
      <c r="T55" s="60">
        <v>650</v>
      </c>
      <c r="U55" s="60"/>
    </row>
    <row r="56" spans="1:22" ht="55.2" x14ac:dyDescent="0.3">
      <c r="A56" s="34">
        <v>29</v>
      </c>
      <c r="B56" s="66" t="s">
        <v>125</v>
      </c>
      <c r="C56" s="67" t="s">
        <v>77</v>
      </c>
      <c r="D56" s="56">
        <v>2023</v>
      </c>
      <c r="E56" s="56">
        <v>2025</v>
      </c>
      <c r="F56" s="46" t="s">
        <v>126</v>
      </c>
      <c r="G56" s="62">
        <v>22000</v>
      </c>
      <c r="H56" s="62">
        <v>22000</v>
      </c>
      <c r="I56" s="53"/>
      <c r="J56" s="53"/>
      <c r="K56" s="53"/>
      <c r="L56" s="53"/>
      <c r="M56" s="53"/>
      <c r="N56" s="53"/>
      <c r="O56" s="53"/>
      <c r="P56" s="53"/>
      <c r="Q56" s="53"/>
      <c r="R56" s="63">
        <f>13155+T56+3000</f>
        <v>16340</v>
      </c>
      <c r="S56" s="63">
        <f t="shared" si="33"/>
        <v>16340</v>
      </c>
      <c r="T56" s="60">
        <v>185</v>
      </c>
      <c r="U56" s="60"/>
    </row>
    <row r="57" spans="1:22" ht="55.2" x14ac:dyDescent="0.3">
      <c r="A57" s="34">
        <v>30</v>
      </c>
      <c r="B57" s="43" t="s">
        <v>127</v>
      </c>
      <c r="C57" s="68" t="s">
        <v>41</v>
      </c>
      <c r="D57" s="56">
        <v>2023</v>
      </c>
      <c r="E57" s="56">
        <v>2025</v>
      </c>
      <c r="F57" s="46" t="s">
        <v>128</v>
      </c>
      <c r="G57" s="62">
        <v>28000</v>
      </c>
      <c r="H57" s="62">
        <v>28000</v>
      </c>
      <c r="I57" s="53"/>
      <c r="J57" s="53"/>
      <c r="K57" s="53"/>
      <c r="L57" s="53"/>
      <c r="M57" s="53"/>
      <c r="N57" s="53"/>
      <c r="O57" s="53"/>
      <c r="P57" s="53"/>
      <c r="Q57" s="53"/>
      <c r="R57" s="63">
        <f>10450+T57</f>
        <v>10660</v>
      </c>
      <c r="S57" s="63">
        <f t="shared" si="33"/>
        <v>10660</v>
      </c>
      <c r="T57" s="60">
        <v>210</v>
      </c>
      <c r="U57" s="60"/>
    </row>
    <row r="58" spans="1:22" ht="55.2" x14ac:dyDescent="0.3">
      <c r="A58" s="34">
        <v>31</v>
      </c>
      <c r="B58" s="43" t="s">
        <v>129</v>
      </c>
      <c r="C58" s="68" t="s">
        <v>41</v>
      </c>
      <c r="D58" s="56">
        <v>2023</v>
      </c>
      <c r="E58" s="56">
        <v>2025</v>
      </c>
      <c r="F58" s="46" t="s">
        <v>130</v>
      </c>
      <c r="G58" s="62">
        <v>15000</v>
      </c>
      <c r="H58" s="62">
        <v>15000</v>
      </c>
      <c r="I58" s="18">
        <f t="shared" ref="I58:Q58" si="35">SUBTOTAL(9,I59:I70)</f>
        <v>24977</v>
      </c>
      <c r="J58" s="18">
        <f t="shared" si="35"/>
        <v>24977</v>
      </c>
      <c r="K58" s="18">
        <f t="shared" si="35"/>
        <v>0</v>
      </c>
      <c r="L58" s="18">
        <f t="shared" si="35"/>
        <v>0</v>
      </c>
      <c r="M58" s="18">
        <f t="shared" si="35"/>
        <v>0</v>
      </c>
      <c r="N58" s="18">
        <f t="shared" si="35"/>
        <v>0</v>
      </c>
      <c r="O58" s="18">
        <f t="shared" si="35"/>
        <v>0</v>
      </c>
      <c r="P58" s="18">
        <f t="shared" si="35"/>
        <v>0</v>
      </c>
      <c r="Q58" s="18">
        <f t="shared" si="35"/>
        <v>0</v>
      </c>
      <c r="R58" s="63">
        <f>6450+T58</f>
        <v>11750</v>
      </c>
      <c r="S58" s="63">
        <f t="shared" si="33"/>
        <v>11750</v>
      </c>
      <c r="T58" s="60">
        <v>5300</v>
      </c>
      <c r="U58" s="60"/>
    </row>
    <row r="59" spans="1:22" ht="55.2" x14ac:dyDescent="0.3">
      <c r="A59" s="34">
        <v>32</v>
      </c>
      <c r="B59" s="73" t="s">
        <v>131</v>
      </c>
      <c r="C59" s="67" t="s">
        <v>36</v>
      </c>
      <c r="D59" s="56">
        <v>2023</v>
      </c>
      <c r="E59" s="56">
        <v>2025</v>
      </c>
      <c r="F59" s="46" t="s">
        <v>132</v>
      </c>
      <c r="G59" s="62">
        <v>15000</v>
      </c>
      <c r="H59" s="62">
        <v>15000</v>
      </c>
      <c r="I59" s="78">
        <v>9000</v>
      </c>
      <c r="J59" s="78">
        <v>9000</v>
      </c>
      <c r="K59" s="53"/>
      <c r="L59" s="53"/>
      <c r="M59" s="53"/>
      <c r="N59" s="53"/>
      <c r="O59" s="53"/>
      <c r="P59" s="53"/>
      <c r="Q59" s="53"/>
      <c r="R59" s="63">
        <f>5500+T59</f>
        <v>8550</v>
      </c>
      <c r="S59" s="63">
        <f>R59</f>
        <v>8550</v>
      </c>
      <c r="T59" s="60">
        <v>3050</v>
      </c>
      <c r="U59" s="60"/>
    </row>
    <row r="60" spans="1:22" ht="55.2" x14ac:dyDescent="0.3">
      <c r="A60" s="34">
        <v>33</v>
      </c>
      <c r="B60" s="52" t="s">
        <v>133</v>
      </c>
      <c r="C60" s="56" t="s">
        <v>74</v>
      </c>
      <c r="D60" s="56">
        <v>2023</v>
      </c>
      <c r="E60" s="56">
        <v>2025</v>
      </c>
      <c r="F60" s="46" t="s">
        <v>134</v>
      </c>
      <c r="G60" s="62">
        <v>15000</v>
      </c>
      <c r="H60" s="62">
        <v>15000</v>
      </c>
      <c r="I60" s="78">
        <v>7477</v>
      </c>
      <c r="J60" s="78">
        <v>7477</v>
      </c>
      <c r="K60" s="53"/>
      <c r="L60" s="53"/>
      <c r="M60" s="53"/>
      <c r="N60" s="53"/>
      <c r="O60" s="53"/>
      <c r="P60" s="53"/>
      <c r="Q60" s="53"/>
      <c r="R60" s="63">
        <f>5780+T60</f>
        <v>9550</v>
      </c>
      <c r="S60" s="63">
        <f>R60</f>
        <v>9550</v>
      </c>
      <c r="T60" s="60">
        <v>3770</v>
      </c>
      <c r="U60" s="60"/>
    </row>
    <row r="61" spans="1:22" ht="55.2" x14ac:dyDescent="0.3">
      <c r="A61" s="34">
        <v>34</v>
      </c>
      <c r="B61" s="35" t="s">
        <v>135</v>
      </c>
      <c r="C61" s="56" t="s">
        <v>65</v>
      </c>
      <c r="D61" s="56">
        <v>2023</v>
      </c>
      <c r="E61" s="56">
        <v>2025</v>
      </c>
      <c r="F61" s="46" t="s">
        <v>136</v>
      </c>
      <c r="G61" s="62">
        <v>33000</v>
      </c>
      <c r="H61" s="62">
        <v>33000</v>
      </c>
      <c r="I61" s="79">
        <v>8500</v>
      </c>
      <c r="J61" s="79">
        <v>8500</v>
      </c>
      <c r="K61" s="53"/>
      <c r="L61" s="53"/>
      <c r="M61" s="53"/>
      <c r="N61" s="53"/>
      <c r="O61" s="53"/>
      <c r="P61" s="53"/>
      <c r="Q61" s="53"/>
      <c r="R61" s="63">
        <f>10200+T61</f>
        <v>16910</v>
      </c>
      <c r="S61" s="63">
        <f>R61</f>
        <v>16910</v>
      </c>
      <c r="T61" s="60">
        <v>6710</v>
      </c>
      <c r="U61" s="60"/>
    </row>
    <row r="62" spans="1:22" x14ac:dyDescent="0.3">
      <c r="A62" s="29"/>
      <c r="B62" s="30" t="s">
        <v>137</v>
      </c>
      <c r="C62" s="31"/>
      <c r="D62" s="31"/>
      <c r="E62" s="31"/>
      <c r="F62" s="32"/>
      <c r="G62" s="21">
        <f t="shared" ref="G62:H62" si="36">SUBTOTAL(109, G63:G64)</f>
        <v>57500</v>
      </c>
      <c r="H62" s="21">
        <f t="shared" si="36"/>
        <v>37500</v>
      </c>
      <c r="I62" s="53"/>
      <c r="J62" s="53"/>
      <c r="K62" s="53"/>
      <c r="L62" s="53"/>
      <c r="M62" s="53"/>
      <c r="N62" s="53"/>
      <c r="O62" s="53"/>
      <c r="P62" s="53"/>
      <c r="Q62" s="53"/>
      <c r="R62" s="21">
        <f t="shared" ref="R62:S62" si="37">SUBTOTAL(109, R63:R64)</f>
        <v>27880</v>
      </c>
      <c r="S62" s="21">
        <f t="shared" si="37"/>
        <v>27880</v>
      </c>
      <c r="T62" s="21">
        <v>14080</v>
      </c>
      <c r="U62" s="21"/>
    </row>
    <row r="63" spans="1:22" ht="55.2" x14ac:dyDescent="0.3">
      <c r="A63" s="34">
        <v>1</v>
      </c>
      <c r="B63" s="80" t="s">
        <v>138</v>
      </c>
      <c r="C63" s="56" t="s">
        <v>36</v>
      </c>
      <c r="D63" s="65">
        <v>2023</v>
      </c>
      <c r="E63" s="65">
        <v>2025</v>
      </c>
      <c r="F63" s="46" t="s">
        <v>139</v>
      </c>
      <c r="G63" s="59">
        <f>H63</f>
        <v>12500</v>
      </c>
      <c r="H63" s="59">
        <v>12500</v>
      </c>
      <c r="I63" s="53"/>
      <c r="J63" s="53"/>
      <c r="K63" s="53"/>
      <c r="L63" s="53"/>
      <c r="M63" s="53"/>
      <c r="N63" s="53"/>
      <c r="O63" s="53"/>
      <c r="P63" s="53"/>
      <c r="Q63" s="53"/>
      <c r="R63" s="81">
        <f>4800+T63</f>
        <v>9630</v>
      </c>
      <c r="S63" s="81">
        <f>R63</f>
        <v>9630</v>
      </c>
      <c r="T63" s="41">
        <v>4830</v>
      </c>
      <c r="U63" s="41"/>
    </row>
    <row r="64" spans="1:22" ht="55.2" x14ac:dyDescent="0.3">
      <c r="A64" s="65">
        <v>2</v>
      </c>
      <c r="B64" s="64" t="s">
        <v>140</v>
      </c>
      <c r="C64" s="65" t="s">
        <v>71</v>
      </c>
      <c r="D64" s="65">
        <v>2023</v>
      </c>
      <c r="E64" s="65">
        <v>2025</v>
      </c>
      <c r="F64" s="46" t="s">
        <v>141</v>
      </c>
      <c r="G64" s="59">
        <v>45000</v>
      </c>
      <c r="H64" s="59">
        <v>25000</v>
      </c>
      <c r="I64" s="53"/>
      <c r="J64" s="53"/>
      <c r="K64" s="53"/>
      <c r="L64" s="53"/>
      <c r="M64" s="53"/>
      <c r="N64" s="53"/>
      <c r="O64" s="53"/>
      <c r="P64" s="53"/>
      <c r="Q64" s="53"/>
      <c r="R64" s="81">
        <f>9000+T64</f>
        <v>18250</v>
      </c>
      <c r="S64" s="81">
        <f>R64</f>
        <v>18250</v>
      </c>
      <c r="T64" s="41">
        <v>9250</v>
      </c>
      <c r="U64" s="41"/>
    </row>
    <row r="65" spans="1:22" x14ac:dyDescent="0.3">
      <c r="A65" s="29"/>
      <c r="B65" s="30" t="s">
        <v>142</v>
      </c>
      <c r="C65" s="31"/>
      <c r="D65" s="31"/>
      <c r="E65" s="31"/>
      <c r="F65" s="32"/>
      <c r="G65" s="21">
        <f t="shared" ref="G65:H65" si="38">SUBTOTAL(109, G66:G73)</f>
        <v>143900</v>
      </c>
      <c r="H65" s="21">
        <f t="shared" si="38"/>
        <v>143900</v>
      </c>
      <c r="I65" s="53"/>
      <c r="J65" s="53"/>
      <c r="K65" s="53"/>
      <c r="L65" s="53"/>
      <c r="M65" s="53"/>
      <c r="N65" s="53"/>
      <c r="O65" s="53"/>
      <c r="P65" s="53"/>
      <c r="Q65" s="53"/>
      <c r="R65" s="21">
        <f t="shared" ref="R65:S65" si="39">SUBTOTAL(109, R66:R73)</f>
        <v>86838</v>
      </c>
      <c r="S65" s="21">
        <f t="shared" si="39"/>
        <v>83888</v>
      </c>
      <c r="T65" s="21">
        <v>47877</v>
      </c>
      <c r="U65" s="21"/>
    </row>
    <row r="66" spans="1:22" ht="69" x14ac:dyDescent="0.3">
      <c r="A66" s="34">
        <v>1</v>
      </c>
      <c r="B66" s="82" t="s">
        <v>143</v>
      </c>
      <c r="C66" s="38" t="s">
        <v>44</v>
      </c>
      <c r="D66" s="83">
        <v>2023</v>
      </c>
      <c r="E66" s="84">
        <v>2025</v>
      </c>
      <c r="F66" s="85" t="s">
        <v>144</v>
      </c>
      <c r="G66" s="86">
        <v>22000</v>
      </c>
      <c r="H66" s="86">
        <v>22000</v>
      </c>
      <c r="I66" s="53"/>
      <c r="J66" s="53"/>
      <c r="K66" s="53"/>
      <c r="L66" s="53"/>
      <c r="M66" s="53"/>
      <c r="N66" s="53"/>
      <c r="O66" s="53"/>
      <c r="P66" s="53"/>
      <c r="Q66" s="53"/>
      <c r="R66" s="87">
        <f>6600+T66</f>
        <v>15140</v>
      </c>
      <c r="S66" s="87">
        <f>R66</f>
        <v>15140</v>
      </c>
      <c r="T66" s="88">
        <v>8540</v>
      </c>
      <c r="U66" s="88"/>
    </row>
    <row r="67" spans="1:22" ht="55.2" x14ac:dyDescent="0.3">
      <c r="A67" s="89">
        <v>2</v>
      </c>
      <c r="B67" s="82" t="s">
        <v>145</v>
      </c>
      <c r="C67" s="38" t="s">
        <v>44</v>
      </c>
      <c r="D67" s="83">
        <v>2023</v>
      </c>
      <c r="E67" s="84">
        <v>2025</v>
      </c>
      <c r="F67" s="90" t="s">
        <v>146</v>
      </c>
      <c r="G67" s="86">
        <v>25000</v>
      </c>
      <c r="H67" s="86">
        <v>25000</v>
      </c>
      <c r="I67" s="53"/>
      <c r="J67" s="53"/>
      <c r="K67" s="53"/>
      <c r="L67" s="53"/>
      <c r="M67" s="53"/>
      <c r="N67" s="53"/>
      <c r="O67" s="53"/>
      <c r="P67" s="53"/>
      <c r="Q67" s="53"/>
      <c r="R67" s="87">
        <f>7000+T67</f>
        <v>16750</v>
      </c>
      <c r="S67" s="87">
        <f>R67</f>
        <v>16750</v>
      </c>
      <c r="T67" s="87">
        <v>9750</v>
      </c>
      <c r="U67" s="88"/>
    </row>
    <row r="68" spans="1:22" ht="55.2" x14ac:dyDescent="0.3">
      <c r="A68" s="34">
        <v>3</v>
      </c>
      <c r="B68" s="42" t="s">
        <v>147</v>
      </c>
      <c r="C68" s="91" t="s">
        <v>148</v>
      </c>
      <c r="D68" s="65">
        <v>2023</v>
      </c>
      <c r="E68" s="65">
        <v>2025</v>
      </c>
      <c r="F68" s="90" t="s">
        <v>149</v>
      </c>
      <c r="G68" s="92">
        <v>25000</v>
      </c>
      <c r="H68" s="92">
        <v>25000</v>
      </c>
      <c r="I68" s="53"/>
      <c r="J68" s="53"/>
      <c r="K68" s="53"/>
      <c r="L68" s="53"/>
      <c r="M68" s="53"/>
      <c r="N68" s="53"/>
      <c r="O68" s="53"/>
      <c r="P68" s="53"/>
      <c r="Q68" s="53"/>
      <c r="R68" s="93">
        <f>8600+T68</f>
        <v>17087</v>
      </c>
      <c r="S68" s="93">
        <f>R68</f>
        <v>17087</v>
      </c>
      <c r="T68" s="94">
        <v>8487</v>
      </c>
      <c r="U68" s="88"/>
    </row>
    <row r="69" spans="1:22" ht="55.2" x14ac:dyDescent="0.3">
      <c r="A69" s="89">
        <v>4</v>
      </c>
      <c r="B69" s="35" t="s">
        <v>150</v>
      </c>
      <c r="C69" s="56" t="s">
        <v>71</v>
      </c>
      <c r="D69" s="65">
        <v>2023</v>
      </c>
      <c r="E69" s="65">
        <v>2025</v>
      </c>
      <c r="F69" s="90" t="s">
        <v>151</v>
      </c>
      <c r="G69" s="92">
        <v>15000</v>
      </c>
      <c r="H69" s="92">
        <v>15000</v>
      </c>
      <c r="I69" s="53"/>
      <c r="J69" s="53"/>
      <c r="K69" s="53"/>
      <c r="L69" s="53"/>
      <c r="M69" s="53"/>
      <c r="N69" s="53"/>
      <c r="O69" s="53"/>
      <c r="P69" s="53"/>
      <c r="Q69" s="53"/>
      <c r="R69" s="93">
        <f>10600+T69</f>
        <v>13550</v>
      </c>
      <c r="S69" s="93">
        <v>10600</v>
      </c>
      <c r="T69" s="95">
        <v>2950</v>
      </c>
      <c r="U69" s="88"/>
    </row>
    <row r="70" spans="1:22" ht="96.6" x14ac:dyDescent="0.3">
      <c r="A70" s="34">
        <v>5</v>
      </c>
      <c r="B70" s="96" t="s">
        <v>152</v>
      </c>
      <c r="C70" s="56" t="s">
        <v>44</v>
      </c>
      <c r="D70" s="65">
        <v>2022</v>
      </c>
      <c r="E70" s="65">
        <v>2025</v>
      </c>
      <c r="F70" s="90" t="s">
        <v>153</v>
      </c>
      <c r="G70" s="97">
        <v>8900</v>
      </c>
      <c r="H70" s="97">
        <v>8900</v>
      </c>
      <c r="I70" s="53"/>
      <c r="J70" s="53"/>
      <c r="K70" s="53"/>
      <c r="L70" s="53"/>
      <c r="M70" s="53"/>
      <c r="N70" s="53"/>
      <c r="O70" s="53"/>
      <c r="P70" s="53"/>
      <c r="Q70" s="53"/>
      <c r="R70" s="93">
        <v>6320</v>
      </c>
      <c r="S70" s="93">
        <v>6320</v>
      </c>
      <c r="T70" s="95">
        <v>2400</v>
      </c>
      <c r="U70" s="88"/>
    </row>
    <row r="71" spans="1:22" ht="46.8" x14ac:dyDescent="0.3">
      <c r="A71" s="89">
        <v>6</v>
      </c>
      <c r="B71" s="96" t="s">
        <v>154</v>
      </c>
      <c r="C71" s="38" t="s">
        <v>44</v>
      </c>
      <c r="D71" s="65">
        <v>2022</v>
      </c>
      <c r="E71" s="65">
        <v>2025</v>
      </c>
      <c r="F71" s="90" t="s">
        <v>155</v>
      </c>
      <c r="G71" s="97">
        <v>38000</v>
      </c>
      <c r="H71" s="97">
        <v>38000</v>
      </c>
      <c r="I71" s="18">
        <f t="shared" ref="I71:Q71" si="40">SUBTOTAL(9,I72:I78)</f>
        <v>0</v>
      </c>
      <c r="J71" s="18">
        <f t="shared" si="40"/>
        <v>0</v>
      </c>
      <c r="K71" s="18">
        <f t="shared" si="40"/>
        <v>0</v>
      </c>
      <c r="L71" s="18">
        <f t="shared" si="40"/>
        <v>0</v>
      </c>
      <c r="M71" s="18">
        <f t="shared" si="40"/>
        <v>0</v>
      </c>
      <c r="N71" s="18">
        <f t="shared" si="40"/>
        <v>0</v>
      </c>
      <c r="O71" s="18">
        <f t="shared" si="40"/>
        <v>0</v>
      </c>
      <c r="P71" s="18">
        <f t="shared" si="40"/>
        <v>0</v>
      </c>
      <c r="Q71" s="18">
        <f t="shared" si="40"/>
        <v>0</v>
      </c>
      <c r="R71" s="97">
        <v>12200</v>
      </c>
      <c r="S71" s="97">
        <v>12200</v>
      </c>
      <c r="T71" s="97">
        <v>15750</v>
      </c>
      <c r="U71" s="88"/>
    </row>
    <row r="72" spans="1:22" ht="31.2" x14ac:dyDescent="0.3">
      <c r="A72" s="23"/>
      <c r="B72" s="98" t="s">
        <v>156</v>
      </c>
      <c r="C72" s="25"/>
      <c r="D72" s="99"/>
      <c r="E72" s="99"/>
      <c r="F72" s="28"/>
      <c r="G72" s="21">
        <f>SUBTOTAL(109, G73:G73)</f>
        <v>10000</v>
      </c>
      <c r="H72" s="21">
        <f t="shared" ref="H72" si="41">SUBTOTAL(109, H73:H73)</f>
        <v>10000</v>
      </c>
      <c r="I72" s="53"/>
      <c r="J72" s="53"/>
      <c r="K72" s="53"/>
      <c r="L72" s="53"/>
      <c r="M72" s="53"/>
      <c r="N72" s="53"/>
      <c r="O72" s="53"/>
      <c r="P72" s="53"/>
      <c r="Q72" s="53"/>
      <c r="R72" s="21">
        <f t="shared" ref="R72:S72" si="42">SUBTOTAL(109, R73:R73)</f>
        <v>5791</v>
      </c>
      <c r="S72" s="21">
        <f t="shared" si="42"/>
        <v>5791</v>
      </c>
      <c r="T72" s="21">
        <v>2091</v>
      </c>
      <c r="U72" s="21"/>
    </row>
    <row r="73" spans="1:22" s="76" customFormat="1" ht="55.2" x14ac:dyDescent="0.3">
      <c r="A73" s="100">
        <v>1</v>
      </c>
      <c r="B73" s="101" t="s">
        <v>157</v>
      </c>
      <c r="C73" s="102" t="s">
        <v>44</v>
      </c>
      <c r="D73" s="103">
        <v>2023</v>
      </c>
      <c r="E73" s="103">
        <v>2025</v>
      </c>
      <c r="F73" s="104" t="s">
        <v>158</v>
      </c>
      <c r="G73" s="105">
        <f>H73</f>
        <v>10000</v>
      </c>
      <c r="H73" s="106">
        <v>10000</v>
      </c>
      <c r="I73" s="74"/>
      <c r="J73" s="74"/>
      <c r="K73" s="74"/>
      <c r="L73" s="74"/>
      <c r="M73" s="74"/>
      <c r="N73" s="74"/>
      <c r="O73" s="74"/>
      <c r="P73" s="74"/>
      <c r="Q73" s="74"/>
      <c r="R73" s="107">
        <f>3700+T73</f>
        <v>5791</v>
      </c>
      <c r="S73" s="107">
        <f t="shared" ref="S73" si="43">R73</f>
        <v>5791</v>
      </c>
      <c r="T73" s="108">
        <v>2091</v>
      </c>
      <c r="U73" s="108"/>
      <c r="V73" s="75"/>
    </row>
    <row r="74" spans="1:22" ht="33.6" x14ac:dyDescent="0.3">
      <c r="A74" s="109" t="s">
        <v>159</v>
      </c>
      <c r="B74" s="110" t="s">
        <v>160</v>
      </c>
      <c r="C74" s="111"/>
      <c r="D74" s="112"/>
      <c r="E74" s="112"/>
      <c r="F74" s="111"/>
      <c r="G74" s="49">
        <f t="shared" ref="G74:H74" si="44">SUBTOTAL(109,G76:G124)</f>
        <v>6588322.3399999999</v>
      </c>
      <c r="H74" s="49">
        <f t="shared" si="44"/>
        <v>2834952.46</v>
      </c>
      <c r="I74" s="53"/>
      <c r="J74" s="53"/>
      <c r="K74" s="53"/>
      <c r="L74" s="53"/>
      <c r="M74" s="53"/>
      <c r="N74" s="53"/>
      <c r="O74" s="53"/>
      <c r="P74" s="53"/>
      <c r="Q74" s="53"/>
      <c r="R74" s="49">
        <f t="shared" ref="R74:S74" si="45">SUBTOTAL(109,R76:R124)</f>
        <v>3343723</v>
      </c>
      <c r="S74" s="49">
        <f t="shared" si="45"/>
        <v>1630736</v>
      </c>
      <c r="T74" s="49">
        <v>707442</v>
      </c>
      <c r="U74" s="49"/>
    </row>
    <row r="75" spans="1:22" ht="33.6" x14ac:dyDescent="0.3">
      <c r="A75" s="19" t="s">
        <v>29</v>
      </c>
      <c r="B75" s="20" t="s">
        <v>161</v>
      </c>
      <c r="C75" s="14"/>
      <c r="D75" s="14"/>
      <c r="E75" s="14"/>
      <c r="F75" s="14"/>
      <c r="G75" s="17"/>
      <c r="H75" s="17"/>
      <c r="I75" s="53"/>
      <c r="J75" s="53"/>
      <c r="K75" s="53"/>
      <c r="L75" s="53"/>
      <c r="M75" s="53"/>
      <c r="N75" s="53"/>
      <c r="O75" s="53"/>
      <c r="P75" s="53"/>
      <c r="Q75" s="53"/>
      <c r="R75" s="17">
        <v>67622</v>
      </c>
      <c r="S75" s="17">
        <v>67622</v>
      </c>
      <c r="T75" s="17">
        <v>10000</v>
      </c>
      <c r="U75" s="17"/>
    </row>
    <row r="76" spans="1:22" ht="117.6" x14ac:dyDescent="0.3">
      <c r="A76" s="19" t="s">
        <v>162</v>
      </c>
      <c r="B76" s="20" t="s">
        <v>163</v>
      </c>
      <c r="C76" s="14" t="s">
        <v>148</v>
      </c>
      <c r="D76" s="14"/>
      <c r="E76" s="14"/>
      <c r="F76" s="14"/>
      <c r="G76" s="17"/>
      <c r="H76" s="17"/>
      <c r="I76" s="53"/>
      <c r="J76" s="53"/>
      <c r="K76" s="53"/>
      <c r="L76" s="53"/>
      <c r="M76" s="53"/>
      <c r="N76" s="53"/>
      <c r="O76" s="53"/>
      <c r="P76" s="53"/>
      <c r="Q76" s="53"/>
      <c r="R76" s="17">
        <v>28699</v>
      </c>
      <c r="S76" s="17">
        <v>28699</v>
      </c>
      <c r="T76" s="17">
        <v>5000</v>
      </c>
      <c r="U76" s="49"/>
    </row>
    <row r="77" spans="1:22" ht="67.2" x14ac:dyDescent="0.3">
      <c r="A77" s="19" t="s">
        <v>164</v>
      </c>
      <c r="B77" s="20" t="s">
        <v>165</v>
      </c>
      <c r="C77" s="14" t="s">
        <v>148</v>
      </c>
      <c r="D77" s="14"/>
      <c r="E77" s="14"/>
      <c r="F77" s="14"/>
      <c r="G77" s="17"/>
      <c r="H77" s="17"/>
      <c r="I77" s="53"/>
      <c r="J77" s="53"/>
      <c r="K77" s="53"/>
      <c r="L77" s="53"/>
      <c r="M77" s="53"/>
      <c r="N77" s="53"/>
      <c r="O77" s="53"/>
      <c r="P77" s="53"/>
      <c r="Q77" s="53"/>
      <c r="R77" s="17">
        <f t="shared" ref="R77:S77" si="46">SUBTOTAL(109,R78:R79)</f>
        <v>25000</v>
      </c>
      <c r="S77" s="17">
        <f t="shared" si="46"/>
        <v>25000</v>
      </c>
      <c r="T77" s="17">
        <v>26000</v>
      </c>
      <c r="U77" s="17"/>
    </row>
    <row r="78" spans="1:22" ht="67.2" x14ac:dyDescent="0.3">
      <c r="A78" s="91">
        <v>1</v>
      </c>
      <c r="B78" s="113" t="s">
        <v>166</v>
      </c>
      <c r="C78" s="14"/>
      <c r="D78" s="14"/>
      <c r="E78" s="14"/>
      <c r="F78" s="14"/>
      <c r="G78" s="17"/>
      <c r="H78" s="17"/>
      <c r="I78" s="53"/>
      <c r="J78" s="53"/>
      <c r="K78" s="53"/>
      <c r="L78" s="53"/>
      <c r="M78" s="53"/>
      <c r="N78" s="53"/>
      <c r="O78" s="53"/>
      <c r="P78" s="53"/>
      <c r="Q78" s="53"/>
      <c r="R78" s="114">
        <v>25000</v>
      </c>
      <c r="S78" s="114">
        <v>25000</v>
      </c>
      <c r="T78" s="114">
        <v>25000</v>
      </c>
      <c r="U78" s="114"/>
    </row>
    <row r="79" spans="1:22" ht="151.19999999999999" x14ac:dyDescent="0.3">
      <c r="A79" s="91">
        <v>2</v>
      </c>
      <c r="B79" s="52" t="s">
        <v>167</v>
      </c>
      <c r="C79" s="14"/>
      <c r="D79" s="14"/>
      <c r="E79" s="14"/>
      <c r="F79" s="14"/>
      <c r="G79" s="17"/>
      <c r="H79" s="17"/>
      <c r="I79" s="18">
        <f t="shared" ref="I79:Q79" si="47">SUBTOTAL(9,I80:I91)</f>
        <v>0</v>
      </c>
      <c r="J79" s="18">
        <f t="shared" si="47"/>
        <v>0</v>
      </c>
      <c r="K79" s="18">
        <f t="shared" si="47"/>
        <v>0</v>
      </c>
      <c r="L79" s="18">
        <f t="shared" si="47"/>
        <v>0</v>
      </c>
      <c r="M79" s="18">
        <f t="shared" si="47"/>
        <v>0</v>
      </c>
      <c r="N79" s="18">
        <f t="shared" si="47"/>
        <v>0</v>
      </c>
      <c r="O79" s="18">
        <f t="shared" si="47"/>
        <v>0</v>
      </c>
      <c r="P79" s="18">
        <f t="shared" si="47"/>
        <v>0</v>
      </c>
      <c r="Q79" s="18">
        <f t="shared" si="47"/>
        <v>0</v>
      </c>
      <c r="R79" s="17"/>
      <c r="S79" s="17"/>
      <c r="T79" s="114">
        <v>1000</v>
      </c>
      <c r="U79" s="114"/>
    </row>
    <row r="80" spans="1:22" x14ac:dyDescent="0.3">
      <c r="A80" s="19" t="s">
        <v>168</v>
      </c>
      <c r="B80" s="20" t="s">
        <v>169</v>
      </c>
      <c r="C80" s="14" t="s">
        <v>148</v>
      </c>
      <c r="D80" s="14"/>
      <c r="E80" s="14"/>
      <c r="F80" s="14"/>
      <c r="G80" s="17"/>
      <c r="H80" s="17"/>
      <c r="I80" s="53"/>
      <c r="J80" s="53"/>
      <c r="K80" s="53"/>
      <c r="L80" s="53"/>
      <c r="M80" s="53"/>
      <c r="N80" s="53"/>
      <c r="O80" s="53"/>
      <c r="P80" s="53"/>
      <c r="Q80" s="53"/>
      <c r="R80" s="17">
        <v>5000</v>
      </c>
      <c r="S80" s="17">
        <v>5000</v>
      </c>
      <c r="T80" s="17">
        <v>20000</v>
      </c>
      <c r="U80" s="17"/>
    </row>
    <row r="81" spans="1:22" x14ac:dyDescent="0.3">
      <c r="A81" s="115" t="s">
        <v>170</v>
      </c>
      <c r="B81" s="116" t="s">
        <v>171</v>
      </c>
      <c r="C81" s="117"/>
      <c r="D81" s="117"/>
      <c r="E81" s="117"/>
      <c r="F81" s="117"/>
      <c r="G81" s="49">
        <f>SUBTOTAL(109,G82:G87)</f>
        <v>684863.34</v>
      </c>
      <c r="H81" s="49">
        <f t="shared" ref="H81" si="48">SUBTOTAL(109,H82:H87)</f>
        <v>401952.45999999996</v>
      </c>
      <c r="I81" s="53"/>
      <c r="J81" s="53"/>
      <c r="K81" s="53"/>
      <c r="L81" s="53"/>
      <c r="M81" s="53"/>
      <c r="N81" s="53"/>
      <c r="O81" s="53"/>
      <c r="P81" s="53"/>
      <c r="Q81" s="53"/>
      <c r="R81" s="49">
        <f t="shared" ref="R81:S81" si="49">SUBTOTAL(109,R82:R87)</f>
        <v>243429</v>
      </c>
      <c r="S81" s="49">
        <f t="shared" si="49"/>
        <v>243429</v>
      </c>
      <c r="T81" s="49">
        <v>129368</v>
      </c>
      <c r="U81" s="49"/>
    </row>
    <row r="82" spans="1:22" ht="62.4" x14ac:dyDescent="0.3">
      <c r="A82" s="118">
        <v>1</v>
      </c>
      <c r="B82" s="119" t="s">
        <v>172</v>
      </c>
      <c r="C82" s="120" t="s">
        <v>44</v>
      </c>
      <c r="D82" s="121">
        <v>2017</v>
      </c>
      <c r="E82" s="121">
        <v>2024</v>
      </c>
      <c r="F82" s="120" t="s">
        <v>173</v>
      </c>
      <c r="G82" s="33">
        <v>177769.33999999994</v>
      </c>
      <c r="H82" s="33">
        <v>96413.459999999948</v>
      </c>
      <c r="I82" s="53"/>
      <c r="J82" s="53"/>
      <c r="K82" s="53"/>
      <c r="L82" s="53"/>
      <c r="M82" s="53"/>
      <c r="N82" s="53"/>
      <c r="O82" s="53"/>
      <c r="P82" s="53"/>
      <c r="Q82" s="53"/>
      <c r="R82" s="33">
        <v>72814</v>
      </c>
      <c r="S82" s="33">
        <f t="shared" ref="S82:S86" si="50">R82</f>
        <v>72814</v>
      </c>
      <c r="T82" s="33">
        <v>4300</v>
      </c>
      <c r="U82" s="33"/>
    </row>
    <row r="83" spans="1:22" ht="93.6" x14ac:dyDescent="0.3">
      <c r="A83" s="122">
        <v>2</v>
      </c>
      <c r="B83" s="119" t="s">
        <v>174</v>
      </c>
      <c r="C83" s="120" t="s">
        <v>175</v>
      </c>
      <c r="D83" s="121">
        <v>2018</v>
      </c>
      <c r="E83" s="121">
        <v>2025</v>
      </c>
      <c r="F83" s="120" t="s">
        <v>176</v>
      </c>
      <c r="G83" s="33">
        <v>409650</v>
      </c>
      <c r="H83" s="33">
        <f>118030+100000</f>
        <v>218030</v>
      </c>
      <c r="I83" s="53"/>
      <c r="J83" s="53"/>
      <c r="K83" s="53"/>
      <c r="L83" s="53"/>
      <c r="M83" s="53"/>
      <c r="N83" s="53"/>
      <c r="O83" s="53"/>
      <c r="P83" s="53"/>
      <c r="Q83" s="53"/>
      <c r="R83" s="33">
        <v>114020</v>
      </c>
      <c r="S83" s="33">
        <f t="shared" si="50"/>
        <v>114020</v>
      </c>
      <c r="T83" s="33">
        <v>104010</v>
      </c>
      <c r="U83" s="33"/>
    </row>
    <row r="84" spans="1:22" ht="84" x14ac:dyDescent="0.3">
      <c r="A84" s="118">
        <v>3</v>
      </c>
      <c r="B84" s="119" t="s">
        <v>177</v>
      </c>
      <c r="C84" s="120" t="s">
        <v>175</v>
      </c>
      <c r="D84" s="121">
        <v>2018</v>
      </c>
      <c r="E84" s="121">
        <v>2024</v>
      </c>
      <c r="F84" s="120" t="s">
        <v>178</v>
      </c>
      <c r="G84" s="33">
        <v>40699</v>
      </c>
      <c r="H84" s="33">
        <v>40699</v>
      </c>
      <c r="I84" s="53"/>
      <c r="J84" s="53"/>
      <c r="K84" s="53"/>
      <c r="L84" s="53"/>
      <c r="M84" s="53"/>
      <c r="N84" s="53"/>
      <c r="O84" s="53"/>
      <c r="P84" s="53"/>
      <c r="Q84" s="53"/>
      <c r="R84" s="33">
        <v>26764</v>
      </c>
      <c r="S84" s="33">
        <v>26764</v>
      </c>
      <c r="T84" s="33">
        <v>13935</v>
      </c>
      <c r="U84" s="33"/>
    </row>
    <row r="85" spans="1:22" ht="93.6" x14ac:dyDescent="0.3">
      <c r="A85" s="122">
        <v>4</v>
      </c>
      <c r="B85" s="119" t="s">
        <v>179</v>
      </c>
      <c r="C85" s="120" t="s">
        <v>175</v>
      </c>
      <c r="D85" s="121">
        <v>2018</v>
      </c>
      <c r="E85" s="121">
        <v>2023</v>
      </c>
      <c r="F85" s="120" t="s">
        <v>180</v>
      </c>
      <c r="G85" s="33">
        <v>31330</v>
      </c>
      <c r="H85" s="33">
        <v>31330</v>
      </c>
      <c r="I85" s="53"/>
      <c r="J85" s="53"/>
      <c r="K85" s="53"/>
      <c r="L85" s="53"/>
      <c r="M85" s="53"/>
      <c r="N85" s="53"/>
      <c r="O85" s="53"/>
      <c r="P85" s="53"/>
      <c r="Q85" s="53"/>
      <c r="R85" s="33">
        <v>22439</v>
      </c>
      <c r="S85" s="33">
        <f t="shared" si="50"/>
        <v>22439</v>
      </c>
      <c r="T85" s="33">
        <v>50</v>
      </c>
      <c r="U85" s="33"/>
    </row>
    <row r="86" spans="1:22" s="51" customFormat="1" ht="67.2" x14ac:dyDescent="0.3">
      <c r="A86" s="118">
        <v>5</v>
      </c>
      <c r="B86" s="123" t="s">
        <v>181</v>
      </c>
      <c r="C86" s="120" t="s">
        <v>148</v>
      </c>
      <c r="D86" s="124">
        <v>2021</v>
      </c>
      <c r="E86" s="124">
        <v>2025</v>
      </c>
      <c r="F86" s="32" t="s">
        <v>182</v>
      </c>
      <c r="G86" s="33">
        <v>14030</v>
      </c>
      <c r="H86" s="33">
        <v>14030</v>
      </c>
      <c r="I86" s="18">
        <f t="shared" ref="I86:Q86" si="51">SUBTOTAL(9,I87:I89)</f>
        <v>0</v>
      </c>
      <c r="J86" s="18">
        <f t="shared" si="51"/>
        <v>0</v>
      </c>
      <c r="K86" s="18">
        <f t="shared" si="51"/>
        <v>0</v>
      </c>
      <c r="L86" s="18">
        <f t="shared" si="51"/>
        <v>0</v>
      </c>
      <c r="M86" s="18">
        <f t="shared" si="51"/>
        <v>0</v>
      </c>
      <c r="N86" s="18">
        <f t="shared" si="51"/>
        <v>0</v>
      </c>
      <c r="O86" s="18">
        <f t="shared" si="51"/>
        <v>0</v>
      </c>
      <c r="P86" s="18">
        <f t="shared" si="51"/>
        <v>0</v>
      </c>
      <c r="Q86" s="18">
        <f t="shared" si="51"/>
        <v>0</v>
      </c>
      <c r="R86" s="33">
        <v>7392</v>
      </c>
      <c r="S86" s="33">
        <f t="shared" si="50"/>
        <v>7392</v>
      </c>
      <c r="T86" s="33">
        <v>6638</v>
      </c>
      <c r="U86" s="33"/>
      <c r="V86" s="50"/>
    </row>
    <row r="87" spans="1:22" s="76" customFormat="1" ht="90" x14ac:dyDescent="0.3">
      <c r="A87" s="122">
        <v>6</v>
      </c>
      <c r="B87" s="125" t="s">
        <v>183</v>
      </c>
      <c r="C87" s="120" t="s">
        <v>41</v>
      </c>
      <c r="D87" s="124">
        <v>2025</v>
      </c>
      <c r="E87" s="124">
        <v>2026</v>
      </c>
      <c r="F87" s="32" t="s">
        <v>184</v>
      </c>
      <c r="G87" s="63">
        <v>11385</v>
      </c>
      <c r="H87" s="63">
        <v>1450</v>
      </c>
      <c r="I87" s="74"/>
      <c r="J87" s="74"/>
      <c r="K87" s="74"/>
      <c r="L87" s="74"/>
      <c r="M87" s="74"/>
      <c r="N87" s="74"/>
      <c r="O87" s="74"/>
      <c r="P87" s="74"/>
      <c r="Q87" s="74"/>
      <c r="R87" s="33"/>
      <c r="S87" s="33"/>
      <c r="T87" s="33">
        <v>435</v>
      </c>
      <c r="U87" s="33"/>
      <c r="V87" s="75"/>
    </row>
    <row r="88" spans="1:22" s="76" customFormat="1" ht="33.6" x14ac:dyDescent="0.3">
      <c r="A88" s="115" t="s">
        <v>185</v>
      </c>
      <c r="B88" s="126" t="s">
        <v>186</v>
      </c>
      <c r="C88" s="117"/>
      <c r="D88" s="117"/>
      <c r="E88" s="117"/>
      <c r="F88" s="117"/>
      <c r="G88" s="127">
        <f t="shared" ref="G88:H88" si="52">SUBTOTAL(109,G89:G92)</f>
        <v>3872000</v>
      </c>
      <c r="H88" s="127">
        <f t="shared" si="52"/>
        <v>1175000</v>
      </c>
      <c r="I88" s="74"/>
      <c r="J88" s="74"/>
      <c r="K88" s="74"/>
      <c r="L88" s="74"/>
      <c r="M88" s="74"/>
      <c r="N88" s="74"/>
      <c r="O88" s="74"/>
      <c r="P88" s="74"/>
      <c r="Q88" s="74"/>
      <c r="R88" s="127">
        <f t="shared" ref="R88:S88" si="53">SUBTOTAL(109,R89:R92)</f>
        <v>2629243</v>
      </c>
      <c r="S88" s="127">
        <f t="shared" si="53"/>
        <v>916256</v>
      </c>
      <c r="T88" s="127">
        <v>174744</v>
      </c>
      <c r="U88" s="127"/>
      <c r="V88" s="75"/>
    </row>
    <row r="89" spans="1:22" ht="62.4" x14ac:dyDescent="0.3">
      <c r="A89" s="29">
        <v>1</v>
      </c>
      <c r="B89" s="123" t="s">
        <v>187</v>
      </c>
      <c r="C89" s="32" t="s">
        <v>71</v>
      </c>
      <c r="D89" s="32">
        <v>2022</v>
      </c>
      <c r="E89" s="32">
        <v>2025</v>
      </c>
      <c r="F89" s="32" t="s">
        <v>188</v>
      </c>
      <c r="G89" s="128">
        <f>300000+75000</f>
        <v>375000</v>
      </c>
      <c r="H89" s="128">
        <f>300000+75000</f>
        <v>375000</v>
      </c>
      <c r="I89" s="53"/>
      <c r="J89" s="53"/>
      <c r="K89" s="53"/>
      <c r="L89" s="53"/>
      <c r="M89" s="53"/>
      <c r="N89" s="53"/>
      <c r="O89" s="53"/>
      <c r="P89" s="53"/>
      <c r="Q89" s="53"/>
      <c r="R89" s="33">
        <v>179000</v>
      </c>
      <c r="S89" s="33">
        <f>R89</f>
        <v>179000</v>
      </c>
      <c r="T89" s="33">
        <v>112000</v>
      </c>
      <c r="U89" s="33"/>
    </row>
    <row r="90" spans="1:22" s="51" customFormat="1" ht="46.8" x14ac:dyDescent="0.3">
      <c r="A90" s="29">
        <v>2</v>
      </c>
      <c r="B90" s="129" t="s">
        <v>189</v>
      </c>
      <c r="C90" s="32" t="s">
        <v>148</v>
      </c>
      <c r="D90" s="32">
        <v>2021</v>
      </c>
      <c r="E90" s="32">
        <v>2026</v>
      </c>
      <c r="F90" s="32" t="s">
        <v>190</v>
      </c>
      <c r="G90" s="87">
        <f t="shared" ref="G90:H90" si="54">SUBTOTAL(109,G91:G92)</f>
        <v>3497000</v>
      </c>
      <c r="H90" s="87">
        <f t="shared" si="54"/>
        <v>800000</v>
      </c>
      <c r="I90" s="18">
        <f t="shared" ref="I90:Q90" si="55">SUBTOTAL(9,I91:I93)</f>
        <v>0</v>
      </c>
      <c r="J90" s="18">
        <f t="shared" si="55"/>
        <v>0</v>
      </c>
      <c r="K90" s="18">
        <f t="shared" si="55"/>
        <v>0</v>
      </c>
      <c r="L90" s="18">
        <f t="shared" si="55"/>
        <v>0</v>
      </c>
      <c r="M90" s="18">
        <f t="shared" si="55"/>
        <v>0</v>
      </c>
      <c r="N90" s="18">
        <f t="shared" si="55"/>
        <v>0</v>
      </c>
      <c r="O90" s="18">
        <f t="shared" si="55"/>
        <v>0</v>
      </c>
      <c r="P90" s="18">
        <f t="shared" si="55"/>
        <v>0</v>
      </c>
      <c r="Q90" s="18">
        <f t="shared" si="55"/>
        <v>0</v>
      </c>
      <c r="R90" s="87">
        <f t="shared" ref="R90:S90" si="56">SUBTOTAL(109,R91:R92)</f>
        <v>2450243</v>
      </c>
      <c r="S90" s="87">
        <f t="shared" si="56"/>
        <v>737256</v>
      </c>
      <c r="T90" s="87">
        <v>62744</v>
      </c>
      <c r="U90" s="87"/>
      <c r="V90" s="50"/>
    </row>
    <row r="91" spans="1:22" ht="78" x14ac:dyDescent="0.3">
      <c r="A91" s="118" t="s">
        <v>191</v>
      </c>
      <c r="B91" s="130" t="s">
        <v>192</v>
      </c>
      <c r="C91" s="120" t="s">
        <v>148</v>
      </c>
      <c r="D91" s="121">
        <v>2021</v>
      </c>
      <c r="E91" s="121">
        <v>2026</v>
      </c>
      <c r="F91" s="120" t="s">
        <v>193</v>
      </c>
      <c r="G91" s="33">
        <v>2197000</v>
      </c>
      <c r="H91" s="33">
        <v>500000</v>
      </c>
      <c r="I91" s="131"/>
      <c r="J91" s="131"/>
      <c r="K91" s="131"/>
      <c r="L91" s="131"/>
      <c r="M91" s="131"/>
      <c r="N91" s="131"/>
      <c r="O91" s="131"/>
      <c r="P91" s="131"/>
      <c r="Q91" s="131"/>
      <c r="R91" s="33">
        <f>956887+S91</f>
        <v>1438363</v>
      </c>
      <c r="S91" s="132">
        <f>300096+29757+45600+1500+17000+70000+17523</f>
        <v>481476</v>
      </c>
      <c r="T91" s="33">
        <v>18524</v>
      </c>
      <c r="U91" s="33"/>
    </row>
    <row r="92" spans="1:22" ht="78" x14ac:dyDescent="0.3">
      <c r="A92" s="122" t="s">
        <v>194</v>
      </c>
      <c r="B92" s="130" t="s">
        <v>195</v>
      </c>
      <c r="C92" s="120" t="s">
        <v>44</v>
      </c>
      <c r="D92" s="121">
        <v>2022</v>
      </c>
      <c r="E92" s="121">
        <v>2026</v>
      </c>
      <c r="F92" s="32" t="s">
        <v>196</v>
      </c>
      <c r="G92" s="33">
        <v>1300000</v>
      </c>
      <c r="H92" s="33">
        <v>300000</v>
      </c>
      <c r="I92" s="131"/>
      <c r="J92" s="131"/>
      <c r="K92" s="131"/>
      <c r="L92" s="131"/>
      <c r="M92" s="131"/>
      <c r="N92" s="131"/>
      <c r="O92" s="131"/>
      <c r="P92" s="131"/>
      <c r="Q92" s="131"/>
      <c r="R92" s="33">
        <f>756100+S92</f>
        <v>1011880</v>
      </c>
      <c r="S92" s="33">
        <v>255780</v>
      </c>
      <c r="T92" s="33">
        <v>44220</v>
      </c>
      <c r="U92" s="33"/>
    </row>
    <row r="93" spans="1:22" x14ac:dyDescent="0.3">
      <c r="A93" s="109" t="s">
        <v>197</v>
      </c>
      <c r="B93" s="133" t="s">
        <v>198</v>
      </c>
      <c r="C93" s="120"/>
      <c r="D93" s="121"/>
      <c r="E93" s="121"/>
      <c r="F93" s="32"/>
      <c r="G93" s="127">
        <f>SUBTOTAL(109,G94:G106)</f>
        <v>1000000</v>
      </c>
      <c r="H93" s="127">
        <f t="shared" ref="H93" si="57">SUBTOTAL(109,H94:H106)</f>
        <v>640000</v>
      </c>
      <c r="I93" s="131"/>
      <c r="J93" s="131"/>
      <c r="K93" s="131"/>
      <c r="L93" s="131"/>
      <c r="M93" s="131"/>
      <c r="N93" s="131"/>
      <c r="O93" s="131"/>
      <c r="P93" s="131"/>
      <c r="Q93" s="131"/>
      <c r="R93" s="127">
        <f t="shared" ref="R93:S93" si="58">SUBTOTAL(109,R94:R106)</f>
        <v>380852</v>
      </c>
      <c r="S93" s="127">
        <f t="shared" si="58"/>
        <v>380852</v>
      </c>
      <c r="T93" s="127">
        <v>138081</v>
      </c>
      <c r="U93" s="127"/>
    </row>
    <row r="94" spans="1:22" s="51" customFormat="1" x14ac:dyDescent="0.3">
      <c r="A94" s="89"/>
      <c r="B94" s="24" t="s">
        <v>199</v>
      </c>
      <c r="C94" s="134"/>
      <c r="D94" s="135"/>
      <c r="E94" s="136"/>
      <c r="F94" s="45"/>
      <c r="G94" s="127">
        <f>SUBTOTAL(109,G95:G98)</f>
        <v>417000</v>
      </c>
      <c r="H94" s="127">
        <f t="shared" ref="H94" si="59">SUBTOTAL(109,H95:H98)</f>
        <v>267000</v>
      </c>
      <c r="I94" s="137">
        <f t="shared" ref="I94:Q94" si="60">SUBTOTAL(9,I95:I142)</f>
        <v>0</v>
      </c>
      <c r="J94" s="137">
        <f t="shared" si="60"/>
        <v>0</v>
      </c>
      <c r="K94" s="137">
        <f t="shared" si="60"/>
        <v>0</v>
      </c>
      <c r="L94" s="137">
        <f t="shared" si="60"/>
        <v>0</v>
      </c>
      <c r="M94" s="137">
        <f t="shared" si="60"/>
        <v>0</v>
      </c>
      <c r="N94" s="137">
        <f t="shared" si="60"/>
        <v>0</v>
      </c>
      <c r="O94" s="137">
        <f t="shared" si="60"/>
        <v>0</v>
      </c>
      <c r="P94" s="137">
        <f t="shared" si="60"/>
        <v>0</v>
      </c>
      <c r="Q94" s="137">
        <f t="shared" si="60"/>
        <v>0</v>
      </c>
      <c r="R94" s="127">
        <f t="shared" ref="R94:S94" si="61">SUBTOTAL(109,R95:R98)</f>
        <v>177091</v>
      </c>
      <c r="S94" s="127">
        <f t="shared" si="61"/>
        <v>177091</v>
      </c>
      <c r="T94" s="127">
        <v>58291</v>
      </c>
      <c r="U94" s="127"/>
      <c r="V94" s="50"/>
    </row>
    <row r="95" spans="1:22" ht="55.2" x14ac:dyDescent="0.3">
      <c r="A95" s="138" t="s">
        <v>200</v>
      </c>
      <c r="B95" s="139" t="s">
        <v>201</v>
      </c>
      <c r="C95" s="140" t="s">
        <v>60</v>
      </c>
      <c r="D95" s="141">
        <v>2023</v>
      </c>
      <c r="E95" s="141">
        <v>2025</v>
      </c>
      <c r="F95" s="46" t="s">
        <v>202</v>
      </c>
      <c r="G95" s="59">
        <v>120000</v>
      </c>
      <c r="H95" s="142">
        <v>120000</v>
      </c>
      <c r="I95" s="18">
        <f t="shared" ref="I95:Q95" si="62">SUBTOTAL(9,I96:I142)</f>
        <v>0</v>
      </c>
      <c r="J95" s="18">
        <f t="shared" si="62"/>
        <v>0</v>
      </c>
      <c r="K95" s="18">
        <f t="shared" si="62"/>
        <v>0</v>
      </c>
      <c r="L95" s="18">
        <f t="shared" si="62"/>
        <v>0</v>
      </c>
      <c r="M95" s="18">
        <f t="shared" si="62"/>
        <v>0</v>
      </c>
      <c r="N95" s="18">
        <f t="shared" si="62"/>
        <v>0</v>
      </c>
      <c r="O95" s="18">
        <f t="shared" si="62"/>
        <v>0</v>
      </c>
      <c r="P95" s="18">
        <f t="shared" si="62"/>
        <v>0</v>
      </c>
      <c r="Q95" s="18">
        <f t="shared" si="62"/>
        <v>0</v>
      </c>
      <c r="R95" s="87">
        <f>37000+T95</f>
        <v>81400</v>
      </c>
      <c r="S95" s="87">
        <f t="shared" ref="S95" si="63">R95</f>
        <v>81400</v>
      </c>
      <c r="T95" s="60">
        <v>44400</v>
      </c>
      <c r="U95" s="60"/>
    </row>
    <row r="96" spans="1:22" ht="82.8" x14ac:dyDescent="0.3">
      <c r="A96" s="143" t="s">
        <v>203</v>
      </c>
      <c r="B96" s="144" t="s">
        <v>204</v>
      </c>
      <c r="C96" s="145" t="s">
        <v>44</v>
      </c>
      <c r="D96" s="146" t="s">
        <v>205</v>
      </c>
      <c r="E96" s="146">
        <v>2025</v>
      </c>
      <c r="F96" s="104" t="s">
        <v>206</v>
      </c>
      <c r="G96" s="147">
        <f>220000+39000</f>
        <v>259000</v>
      </c>
      <c r="H96" s="148">
        <v>109000</v>
      </c>
      <c r="I96" s="18">
        <f t="shared" ref="I96:Q96" si="64">SUBTOTAL(9,I97:I107)</f>
        <v>0</v>
      </c>
      <c r="J96" s="18">
        <f t="shared" si="64"/>
        <v>0</v>
      </c>
      <c r="K96" s="18">
        <f t="shared" si="64"/>
        <v>0</v>
      </c>
      <c r="L96" s="18">
        <f t="shared" si="64"/>
        <v>0</v>
      </c>
      <c r="M96" s="18">
        <f t="shared" si="64"/>
        <v>0</v>
      </c>
      <c r="N96" s="18">
        <f t="shared" si="64"/>
        <v>0</v>
      </c>
      <c r="O96" s="18">
        <f t="shared" si="64"/>
        <v>0</v>
      </c>
      <c r="P96" s="18">
        <f t="shared" si="64"/>
        <v>0</v>
      </c>
      <c r="Q96" s="18">
        <f t="shared" si="64"/>
        <v>0</v>
      </c>
      <c r="R96" s="149">
        <v>87900</v>
      </c>
      <c r="S96" s="149">
        <f>R96</f>
        <v>87900</v>
      </c>
      <c r="T96" s="150">
        <v>10000</v>
      </c>
      <c r="U96" s="150"/>
    </row>
    <row r="97" spans="1:21" ht="55.2" x14ac:dyDescent="0.3">
      <c r="A97" s="34">
        <v>3</v>
      </c>
      <c r="B97" s="139" t="s">
        <v>207</v>
      </c>
      <c r="C97" s="140" t="s">
        <v>41</v>
      </c>
      <c r="D97" s="141">
        <v>2023</v>
      </c>
      <c r="E97" s="141">
        <v>2025</v>
      </c>
      <c r="F97" s="46" t="s">
        <v>208</v>
      </c>
      <c r="G97" s="59">
        <v>32000</v>
      </c>
      <c r="H97" s="142">
        <v>32000</v>
      </c>
      <c r="I97" s="131"/>
      <c r="J97" s="131"/>
      <c r="K97" s="131"/>
      <c r="L97" s="131"/>
      <c r="M97" s="131"/>
      <c r="N97" s="131"/>
      <c r="O97" s="131"/>
      <c r="P97" s="131"/>
      <c r="Q97" s="131"/>
      <c r="R97" s="151">
        <f>1900+T97</f>
        <v>5471</v>
      </c>
      <c r="S97" s="151">
        <f>R97</f>
        <v>5471</v>
      </c>
      <c r="T97" s="60">
        <v>3571</v>
      </c>
      <c r="U97" s="60"/>
    </row>
    <row r="98" spans="1:21" ht="67.2" x14ac:dyDescent="0.3">
      <c r="A98" s="152" t="s">
        <v>209</v>
      </c>
      <c r="B98" s="139" t="s">
        <v>210</v>
      </c>
      <c r="C98" s="56" t="s">
        <v>74</v>
      </c>
      <c r="D98" s="141">
        <v>2023</v>
      </c>
      <c r="E98" s="141">
        <v>2025</v>
      </c>
      <c r="F98" s="46" t="s">
        <v>211</v>
      </c>
      <c r="G98" s="59">
        <v>6000</v>
      </c>
      <c r="H98" s="142">
        <v>6000</v>
      </c>
      <c r="I98" s="131"/>
      <c r="J98" s="131"/>
      <c r="K98" s="131"/>
      <c r="L98" s="131"/>
      <c r="M98" s="131"/>
      <c r="N98" s="131"/>
      <c r="O98" s="131"/>
      <c r="P98" s="131"/>
      <c r="Q98" s="131"/>
      <c r="R98" s="151">
        <f>2000+T98</f>
        <v>2320</v>
      </c>
      <c r="S98" s="151">
        <f>R98</f>
        <v>2320</v>
      </c>
      <c r="T98" s="60">
        <v>320</v>
      </c>
      <c r="U98" s="60"/>
    </row>
    <row r="99" spans="1:21" ht="50.4" x14ac:dyDescent="0.3">
      <c r="A99" s="153"/>
      <c r="B99" s="154" t="s">
        <v>212</v>
      </c>
      <c r="C99" s="38"/>
      <c r="D99" s="83"/>
      <c r="E99" s="84"/>
      <c r="F99" s="38"/>
      <c r="G99" s="21">
        <f>SUBTOTAL(109, G100:G106)</f>
        <v>583000</v>
      </c>
      <c r="H99" s="21">
        <f t="shared" ref="H99" si="65">SUBTOTAL(109, H100:H106)</f>
        <v>373000</v>
      </c>
      <c r="I99" s="131"/>
      <c r="J99" s="131"/>
      <c r="K99" s="131"/>
      <c r="L99" s="131"/>
      <c r="M99" s="131"/>
      <c r="N99" s="131"/>
      <c r="O99" s="131"/>
      <c r="P99" s="131"/>
      <c r="Q99" s="131"/>
      <c r="R99" s="21">
        <f t="shared" ref="R99:S99" si="66">SUBTOTAL(109, R100:R106)</f>
        <v>203761</v>
      </c>
      <c r="S99" s="21">
        <f t="shared" si="66"/>
        <v>203761</v>
      </c>
      <c r="T99" s="21">
        <v>79790</v>
      </c>
      <c r="U99" s="21"/>
    </row>
    <row r="100" spans="1:21" ht="50.4" x14ac:dyDescent="0.3">
      <c r="A100" s="155">
        <v>1</v>
      </c>
      <c r="B100" s="44" t="s">
        <v>213</v>
      </c>
      <c r="C100" s="55" t="s">
        <v>44</v>
      </c>
      <c r="D100" s="55">
        <v>2023</v>
      </c>
      <c r="E100" s="55">
        <v>2025</v>
      </c>
      <c r="F100" s="46" t="s">
        <v>50</v>
      </c>
      <c r="G100" s="156">
        <f>H100</f>
        <v>50000</v>
      </c>
      <c r="H100" s="157">
        <v>50000</v>
      </c>
      <c r="I100" s="131"/>
      <c r="J100" s="131"/>
      <c r="K100" s="131"/>
      <c r="L100" s="131"/>
      <c r="M100" s="131"/>
      <c r="N100" s="131"/>
      <c r="O100" s="131"/>
      <c r="P100" s="131"/>
      <c r="Q100" s="131"/>
      <c r="R100" s="151">
        <f>1500+500+1886</f>
        <v>3886</v>
      </c>
      <c r="S100" s="158">
        <f t="shared" ref="S100:S106" si="67">R100</f>
        <v>3886</v>
      </c>
      <c r="T100" s="41">
        <v>20015</v>
      </c>
      <c r="U100" s="41"/>
    </row>
    <row r="101" spans="1:21" ht="55.2" x14ac:dyDescent="0.3">
      <c r="A101" s="34">
        <v>2</v>
      </c>
      <c r="B101" s="42" t="s">
        <v>214</v>
      </c>
      <c r="C101" s="91" t="s">
        <v>41</v>
      </c>
      <c r="D101" s="55">
        <v>2023</v>
      </c>
      <c r="E101" s="55">
        <v>2025</v>
      </c>
      <c r="F101" s="46" t="s">
        <v>215</v>
      </c>
      <c r="G101" s="156">
        <f>H101</f>
        <v>75000</v>
      </c>
      <c r="H101" s="157">
        <v>75000</v>
      </c>
      <c r="I101" s="131"/>
      <c r="J101" s="131"/>
      <c r="K101" s="131"/>
      <c r="L101" s="131"/>
      <c r="M101" s="131"/>
      <c r="N101" s="131"/>
      <c r="O101" s="131"/>
      <c r="P101" s="131"/>
      <c r="Q101" s="131"/>
      <c r="R101" s="151">
        <f>9100+T101</f>
        <v>30750</v>
      </c>
      <c r="S101" s="158">
        <f t="shared" si="67"/>
        <v>30750</v>
      </c>
      <c r="T101" s="41">
        <v>21650</v>
      </c>
      <c r="U101" s="41"/>
    </row>
    <row r="102" spans="1:21" ht="55.2" x14ac:dyDescent="0.3">
      <c r="A102" s="155">
        <v>3</v>
      </c>
      <c r="B102" s="42" t="s">
        <v>216</v>
      </c>
      <c r="C102" s="91" t="s">
        <v>71</v>
      </c>
      <c r="D102" s="55">
        <v>2023</v>
      </c>
      <c r="E102" s="55">
        <v>2025</v>
      </c>
      <c r="F102" s="46" t="s">
        <v>217</v>
      </c>
      <c r="G102" s="156">
        <f>H102</f>
        <v>75000</v>
      </c>
      <c r="H102" s="157">
        <v>75000</v>
      </c>
      <c r="I102" s="131"/>
      <c r="J102" s="131"/>
      <c r="K102" s="131"/>
      <c r="L102" s="131"/>
      <c r="M102" s="131"/>
      <c r="N102" s="131"/>
      <c r="O102" s="131"/>
      <c r="P102" s="131"/>
      <c r="Q102" s="131"/>
      <c r="R102" s="87">
        <f>25500+T102</f>
        <v>40850</v>
      </c>
      <c r="S102" s="158">
        <f t="shared" si="67"/>
        <v>40850</v>
      </c>
      <c r="T102" s="41">
        <v>15350</v>
      </c>
      <c r="U102" s="41"/>
    </row>
    <row r="103" spans="1:21" ht="55.2" x14ac:dyDescent="0.3">
      <c r="A103" s="34">
        <v>4</v>
      </c>
      <c r="B103" s="73" t="s">
        <v>218</v>
      </c>
      <c r="C103" s="67" t="s">
        <v>36</v>
      </c>
      <c r="D103" s="55">
        <v>2023</v>
      </c>
      <c r="E103" s="55">
        <v>2025</v>
      </c>
      <c r="F103" s="46" t="s">
        <v>219</v>
      </c>
      <c r="G103" s="156">
        <f>H103</f>
        <v>25000</v>
      </c>
      <c r="H103" s="157">
        <v>25000</v>
      </c>
      <c r="I103" s="131"/>
      <c r="J103" s="131"/>
      <c r="K103" s="131"/>
      <c r="L103" s="131"/>
      <c r="M103" s="131"/>
      <c r="N103" s="131"/>
      <c r="O103" s="131"/>
      <c r="P103" s="131"/>
      <c r="Q103" s="131"/>
      <c r="R103" s="87">
        <f>12400+T103</f>
        <v>19250</v>
      </c>
      <c r="S103" s="158">
        <f t="shared" si="67"/>
        <v>19250</v>
      </c>
      <c r="T103" s="41">
        <v>6850</v>
      </c>
      <c r="U103" s="41"/>
    </row>
    <row r="104" spans="1:21" ht="82.8" x14ac:dyDescent="0.3">
      <c r="A104" s="155">
        <v>5</v>
      </c>
      <c r="B104" s="82" t="s">
        <v>220</v>
      </c>
      <c r="C104" s="38" t="s">
        <v>44</v>
      </c>
      <c r="D104" s="83">
        <v>2023</v>
      </c>
      <c r="E104" s="84">
        <v>2025</v>
      </c>
      <c r="F104" s="159" t="s">
        <v>221</v>
      </c>
      <c r="G104" s="86">
        <v>8000</v>
      </c>
      <c r="H104" s="97">
        <v>8000</v>
      </c>
      <c r="I104" s="131"/>
      <c r="J104" s="131"/>
      <c r="K104" s="131"/>
      <c r="L104" s="131"/>
      <c r="M104" s="131"/>
      <c r="N104" s="131"/>
      <c r="O104" s="131"/>
      <c r="P104" s="131"/>
      <c r="Q104" s="131"/>
      <c r="R104" s="87">
        <f>4400+T104</f>
        <v>4630</v>
      </c>
      <c r="S104" s="158">
        <f t="shared" si="67"/>
        <v>4630</v>
      </c>
      <c r="T104" s="41">
        <v>230</v>
      </c>
      <c r="U104" s="41"/>
    </row>
    <row r="105" spans="1:21" ht="82.8" x14ac:dyDescent="0.3">
      <c r="A105" s="34">
        <v>6</v>
      </c>
      <c r="B105" s="52" t="s">
        <v>222</v>
      </c>
      <c r="C105" s="56" t="s">
        <v>44</v>
      </c>
      <c r="D105" s="83">
        <v>2022</v>
      </c>
      <c r="E105" s="84">
        <v>2025</v>
      </c>
      <c r="F105" s="159" t="s">
        <v>223</v>
      </c>
      <c r="G105" s="86">
        <v>340000</v>
      </c>
      <c r="H105" s="97">
        <v>130000</v>
      </c>
      <c r="I105" s="131"/>
      <c r="J105" s="131"/>
      <c r="K105" s="131"/>
      <c r="L105" s="131"/>
      <c r="M105" s="131"/>
      <c r="N105" s="131"/>
      <c r="O105" s="131"/>
      <c r="P105" s="131"/>
      <c r="Q105" s="131"/>
      <c r="R105" s="87">
        <v>100000</v>
      </c>
      <c r="S105" s="158">
        <v>100000</v>
      </c>
      <c r="T105" s="41">
        <v>15000</v>
      </c>
      <c r="U105" s="41"/>
    </row>
    <row r="106" spans="1:21" ht="55.2" x14ac:dyDescent="0.3">
      <c r="A106" s="100">
        <v>7</v>
      </c>
      <c r="B106" s="101" t="s">
        <v>157</v>
      </c>
      <c r="C106" s="102" t="s">
        <v>44</v>
      </c>
      <c r="D106" s="103">
        <v>2023</v>
      </c>
      <c r="E106" s="103">
        <v>2025</v>
      </c>
      <c r="F106" s="104" t="s">
        <v>158</v>
      </c>
      <c r="G106" s="160">
        <f>H106</f>
        <v>10000</v>
      </c>
      <c r="H106" s="106">
        <v>10000</v>
      </c>
      <c r="I106" s="131"/>
      <c r="J106" s="131"/>
      <c r="K106" s="131"/>
      <c r="L106" s="131"/>
      <c r="M106" s="131"/>
      <c r="N106" s="131"/>
      <c r="O106" s="131"/>
      <c r="P106" s="131"/>
      <c r="Q106" s="131"/>
      <c r="R106" s="161">
        <f>3700+T106</f>
        <v>4395</v>
      </c>
      <c r="S106" s="161">
        <f t="shared" si="67"/>
        <v>4395</v>
      </c>
      <c r="T106" s="108">
        <v>695</v>
      </c>
      <c r="U106" s="108"/>
    </row>
    <row r="107" spans="1:21" x14ac:dyDescent="0.3">
      <c r="A107" s="115" t="s">
        <v>197</v>
      </c>
      <c r="B107" s="133" t="s">
        <v>224</v>
      </c>
      <c r="C107" s="117"/>
      <c r="D107" s="117"/>
      <c r="E107" s="117"/>
      <c r="F107" s="117"/>
      <c r="G107" s="21">
        <f t="shared" ref="G107:H107" si="68">SUBTOTAL(109, G108:G124)</f>
        <v>1031459</v>
      </c>
      <c r="H107" s="21">
        <f t="shared" si="68"/>
        <v>618000</v>
      </c>
      <c r="I107" s="131"/>
      <c r="J107" s="131"/>
      <c r="K107" s="131"/>
      <c r="L107" s="131"/>
      <c r="M107" s="131"/>
      <c r="N107" s="131"/>
      <c r="O107" s="131"/>
      <c r="P107" s="131"/>
      <c r="Q107" s="131"/>
      <c r="R107" s="21">
        <f t="shared" ref="R107:S107" si="69">SUBTOTAL(109, R108:R124)</f>
        <v>31500</v>
      </c>
      <c r="S107" s="21">
        <f t="shared" si="69"/>
        <v>31500</v>
      </c>
      <c r="T107" s="21">
        <v>204249</v>
      </c>
      <c r="U107" s="21"/>
    </row>
    <row r="108" spans="1:21" ht="33.6" x14ac:dyDescent="0.3">
      <c r="A108" s="29"/>
      <c r="B108" s="30" t="s">
        <v>31</v>
      </c>
      <c r="C108" s="31"/>
      <c r="D108" s="31"/>
      <c r="E108" s="31"/>
      <c r="F108" s="32"/>
      <c r="G108" s="21">
        <f>SUBTOTAL(109, G109:G110)</f>
        <v>515659</v>
      </c>
      <c r="H108" s="21">
        <f t="shared" ref="H108" si="70">SUBTOTAL(109, H109:H110)</f>
        <v>182000</v>
      </c>
      <c r="I108" s="18">
        <f t="shared" ref="I108:Q108" si="71">SUBTOTAL(9,I109:I142)</f>
        <v>0</v>
      </c>
      <c r="J108" s="18">
        <f t="shared" si="71"/>
        <v>0</v>
      </c>
      <c r="K108" s="18">
        <f t="shared" si="71"/>
        <v>0</v>
      </c>
      <c r="L108" s="18">
        <f t="shared" si="71"/>
        <v>0</v>
      </c>
      <c r="M108" s="18">
        <f t="shared" si="71"/>
        <v>0</v>
      </c>
      <c r="N108" s="18">
        <f t="shared" si="71"/>
        <v>0</v>
      </c>
      <c r="O108" s="18">
        <f t="shared" si="71"/>
        <v>0</v>
      </c>
      <c r="P108" s="18">
        <f t="shared" si="71"/>
        <v>0</v>
      </c>
      <c r="Q108" s="18">
        <f t="shared" si="71"/>
        <v>0</v>
      </c>
      <c r="R108" s="21">
        <f t="shared" ref="R108:S108" si="72">SUBTOTAL(109, R109:R110)</f>
        <v>31500</v>
      </c>
      <c r="S108" s="21">
        <f t="shared" si="72"/>
        <v>31500</v>
      </c>
      <c r="T108" s="21">
        <v>58000</v>
      </c>
      <c r="U108" s="21"/>
    </row>
    <row r="109" spans="1:21" ht="54" x14ac:dyDescent="0.3">
      <c r="A109" s="29">
        <v>1</v>
      </c>
      <c r="B109" s="52" t="s">
        <v>225</v>
      </c>
      <c r="C109" s="134" t="s">
        <v>71</v>
      </c>
      <c r="D109" s="134">
        <v>2024</v>
      </c>
      <c r="E109" s="134">
        <v>2025</v>
      </c>
      <c r="F109" s="134" t="s">
        <v>226</v>
      </c>
      <c r="G109" s="162">
        <v>349659</v>
      </c>
      <c r="H109" s="162">
        <v>16000</v>
      </c>
      <c r="I109" s="131"/>
      <c r="J109" s="131"/>
      <c r="K109" s="131"/>
      <c r="L109" s="131"/>
      <c r="M109" s="131"/>
      <c r="N109" s="131"/>
      <c r="O109" s="131"/>
      <c r="P109" s="131"/>
      <c r="Q109" s="131"/>
      <c r="R109" s="163">
        <v>8000</v>
      </c>
      <c r="S109" s="163">
        <v>8000</v>
      </c>
      <c r="T109" s="163">
        <v>8000</v>
      </c>
      <c r="U109" s="163"/>
    </row>
    <row r="110" spans="1:21" ht="33.6" x14ac:dyDescent="0.3">
      <c r="A110" s="29">
        <v>2</v>
      </c>
      <c r="B110" s="82" t="s">
        <v>227</v>
      </c>
      <c r="C110" s="31"/>
      <c r="D110" s="31"/>
      <c r="E110" s="31"/>
      <c r="F110" s="32"/>
      <c r="G110" s="163">
        <v>166000</v>
      </c>
      <c r="H110" s="163">
        <v>166000</v>
      </c>
      <c r="I110" s="131"/>
      <c r="J110" s="131"/>
      <c r="K110" s="131"/>
      <c r="L110" s="131"/>
      <c r="M110" s="131"/>
      <c r="N110" s="131"/>
      <c r="O110" s="131"/>
      <c r="P110" s="131"/>
      <c r="Q110" s="131"/>
      <c r="R110" s="163">
        <v>23500</v>
      </c>
      <c r="S110" s="163">
        <v>23500</v>
      </c>
      <c r="T110" s="163">
        <v>50000</v>
      </c>
      <c r="U110" s="163"/>
    </row>
    <row r="111" spans="1:21" ht="33.6" x14ac:dyDescent="0.3">
      <c r="A111" s="23"/>
      <c r="B111" s="164" t="s">
        <v>228</v>
      </c>
      <c r="C111" s="25"/>
      <c r="D111" s="26"/>
      <c r="E111" s="27"/>
      <c r="F111" s="28"/>
      <c r="G111" s="21">
        <f>SUBTOTAL(109, G113:G117)</f>
        <v>266500</v>
      </c>
      <c r="H111" s="21">
        <f t="shared" ref="H111" si="73">SUBTOTAL(109, H113:H117)</f>
        <v>266500</v>
      </c>
      <c r="I111" s="131"/>
      <c r="J111" s="131"/>
      <c r="K111" s="131"/>
      <c r="L111" s="131"/>
      <c r="M111" s="131"/>
      <c r="N111" s="131"/>
      <c r="O111" s="131"/>
      <c r="P111" s="131"/>
      <c r="Q111" s="131"/>
      <c r="R111" s="21"/>
      <c r="S111" s="21"/>
      <c r="T111" s="21">
        <v>100959</v>
      </c>
      <c r="U111" s="21"/>
    </row>
    <row r="112" spans="1:21" x14ac:dyDescent="0.3">
      <c r="A112" s="165" t="s">
        <v>229</v>
      </c>
      <c r="B112" s="166" t="s">
        <v>230</v>
      </c>
      <c r="C112" s="167"/>
      <c r="D112" s="168"/>
      <c r="E112" s="169"/>
      <c r="F112" s="170"/>
      <c r="G112" s="171">
        <f>SUBTOTAL(109, G114:G115)</f>
        <v>71500</v>
      </c>
      <c r="H112" s="171">
        <f t="shared" ref="H112" si="74">SUBTOTAL(109, H114:H115)</f>
        <v>71500</v>
      </c>
      <c r="I112" s="131"/>
      <c r="J112" s="131"/>
      <c r="K112" s="131"/>
      <c r="L112" s="131"/>
      <c r="M112" s="131"/>
      <c r="N112" s="131"/>
      <c r="O112" s="131"/>
      <c r="P112" s="131"/>
      <c r="Q112" s="131"/>
      <c r="R112" s="171"/>
      <c r="S112" s="171"/>
      <c r="T112" s="171">
        <v>9959</v>
      </c>
      <c r="U112" s="171"/>
    </row>
    <row r="113" spans="1:21" ht="50.4" x14ac:dyDescent="0.3">
      <c r="A113" s="89">
        <v>1</v>
      </c>
      <c r="B113" s="35" t="s">
        <v>231</v>
      </c>
      <c r="C113" s="31" t="s">
        <v>77</v>
      </c>
      <c r="D113" s="135">
        <v>2024</v>
      </c>
      <c r="E113" s="136">
        <v>2026</v>
      </c>
      <c r="F113" s="31" t="s">
        <v>232</v>
      </c>
      <c r="G113" s="172">
        <v>25000</v>
      </c>
      <c r="H113" s="172">
        <v>25000</v>
      </c>
      <c r="I113" s="131"/>
      <c r="J113" s="131"/>
      <c r="K113" s="131"/>
      <c r="L113" s="131"/>
      <c r="M113" s="131"/>
      <c r="N113" s="131"/>
      <c r="O113" s="131"/>
      <c r="P113" s="131"/>
      <c r="Q113" s="131"/>
      <c r="R113" s="21"/>
      <c r="S113" s="21"/>
      <c r="T113" s="172">
        <v>5500</v>
      </c>
      <c r="U113" s="172"/>
    </row>
    <row r="114" spans="1:21" ht="62.4" x14ac:dyDescent="0.3">
      <c r="A114" s="89">
        <v>2</v>
      </c>
      <c r="B114" s="173" t="s">
        <v>233</v>
      </c>
      <c r="C114" s="134" t="s">
        <v>234</v>
      </c>
      <c r="D114" s="135">
        <v>2024</v>
      </c>
      <c r="E114" s="136">
        <v>2026</v>
      </c>
      <c r="F114" s="45" t="s">
        <v>235</v>
      </c>
      <c r="G114" s="174">
        <v>41500</v>
      </c>
      <c r="H114" s="174">
        <v>41500</v>
      </c>
      <c r="I114" s="131"/>
      <c r="J114" s="131"/>
      <c r="K114" s="131"/>
      <c r="L114" s="131"/>
      <c r="M114" s="131"/>
      <c r="N114" s="131"/>
      <c r="O114" s="131"/>
      <c r="P114" s="131"/>
      <c r="Q114" s="131"/>
      <c r="R114" s="151"/>
      <c r="S114" s="151"/>
      <c r="T114" s="158">
        <v>9000</v>
      </c>
      <c r="U114" s="172"/>
    </row>
    <row r="115" spans="1:21" ht="67.2" x14ac:dyDescent="0.3">
      <c r="A115" s="175">
        <v>3</v>
      </c>
      <c r="B115" s="176" t="s">
        <v>236</v>
      </c>
      <c r="C115" s="177" t="s">
        <v>52</v>
      </c>
      <c r="D115" s="178">
        <v>2024</v>
      </c>
      <c r="E115" s="179">
        <v>2026</v>
      </c>
      <c r="F115" s="180" t="s">
        <v>237</v>
      </c>
      <c r="G115" s="181">
        <v>30000</v>
      </c>
      <c r="H115" s="181">
        <v>30000</v>
      </c>
      <c r="I115" s="131"/>
      <c r="J115" s="131"/>
      <c r="K115" s="131"/>
      <c r="L115" s="131"/>
      <c r="M115" s="131"/>
      <c r="N115" s="131"/>
      <c r="O115" s="131"/>
      <c r="P115" s="131"/>
      <c r="Q115" s="131"/>
      <c r="R115" s="182"/>
      <c r="S115" s="182"/>
      <c r="T115" s="183">
        <v>959</v>
      </c>
      <c r="U115" s="184"/>
    </row>
    <row r="116" spans="1:21" x14ac:dyDescent="0.3">
      <c r="A116" s="165" t="s">
        <v>238</v>
      </c>
      <c r="B116" s="185" t="s">
        <v>239</v>
      </c>
      <c r="C116" s="186"/>
      <c r="D116" s="187"/>
      <c r="E116" s="188"/>
      <c r="F116" s="189"/>
      <c r="G116" s="171">
        <f>SUBTOTAL(109, G117:G117)</f>
        <v>170000</v>
      </c>
      <c r="H116" s="171">
        <f t="shared" ref="H116" si="75">SUBTOTAL(109, H117:H117)</f>
        <v>170000</v>
      </c>
      <c r="I116" s="131"/>
      <c r="J116" s="131"/>
      <c r="K116" s="131"/>
      <c r="L116" s="131"/>
      <c r="M116" s="131"/>
      <c r="N116" s="131"/>
      <c r="O116" s="131"/>
      <c r="P116" s="131"/>
      <c r="Q116" s="131"/>
      <c r="R116" s="171"/>
      <c r="S116" s="171"/>
      <c r="T116" s="171">
        <v>85500</v>
      </c>
      <c r="U116" s="171"/>
    </row>
    <row r="117" spans="1:21" ht="33.6" x14ac:dyDescent="0.3">
      <c r="A117" s="29"/>
      <c r="B117" s="82" t="s">
        <v>240</v>
      </c>
      <c r="C117" s="31" t="s">
        <v>148</v>
      </c>
      <c r="D117" s="31">
        <v>2024</v>
      </c>
      <c r="E117" s="31">
        <v>2025</v>
      </c>
      <c r="F117" s="32"/>
      <c r="G117" s="163">
        <v>170000</v>
      </c>
      <c r="H117" s="163">
        <v>170000</v>
      </c>
      <c r="I117" s="131"/>
      <c r="J117" s="131"/>
      <c r="K117" s="131"/>
      <c r="L117" s="131"/>
      <c r="M117" s="131"/>
      <c r="N117" s="131"/>
      <c r="O117" s="131"/>
      <c r="P117" s="131"/>
      <c r="Q117" s="131"/>
      <c r="R117" s="163"/>
      <c r="S117" s="163"/>
      <c r="T117" s="163">
        <v>85500</v>
      </c>
      <c r="U117" s="163"/>
    </row>
    <row r="118" spans="1:21" x14ac:dyDescent="0.3">
      <c r="A118" s="29"/>
      <c r="B118" s="30" t="s">
        <v>142</v>
      </c>
      <c r="C118" s="31"/>
      <c r="D118" s="31"/>
      <c r="E118" s="31"/>
      <c r="F118" s="32"/>
      <c r="G118" s="21">
        <f>SUBTOTAL(109, G120:G124)</f>
        <v>249300</v>
      </c>
      <c r="H118" s="21">
        <f t="shared" ref="H118" si="76">SUBTOTAL(109, H120:H124)</f>
        <v>169500</v>
      </c>
      <c r="I118" s="131"/>
      <c r="J118" s="131"/>
      <c r="K118" s="131"/>
      <c r="L118" s="131"/>
      <c r="M118" s="131"/>
      <c r="N118" s="131"/>
      <c r="O118" s="131"/>
      <c r="P118" s="131"/>
      <c r="Q118" s="131"/>
      <c r="R118" s="21"/>
      <c r="S118" s="21"/>
      <c r="T118" s="21">
        <v>45290</v>
      </c>
      <c r="U118" s="21"/>
    </row>
    <row r="119" spans="1:21" x14ac:dyDescent="0.3">
      <c r="A119" s="190" t="s">
        <v>229</v>
      </c>
      <c r="B119" s="166" t="s">
        <v>230</v>
      </c>
      <c r="C119" s="191"/>
      <c r="D119" s="191"/>
      <c r="E119" s="191"/>
      <c r="F119" s="192"/>
      <c r="G119" s="171">
        <f>SUBTOTAL(109, G120:G122)</f>
        <v>229300</v>
      </c>
      <c r="H119" s="171">
        <f t="shared" ref="H119" si="77">SUBTOTAL(109, H120:H122)</f>
        <v>149500</v>
      </c>
      <c r="I119" s="131"/>
      <c r="J119" s="131"/>
      <c r="K119" s="131"/>
      <c r="L119" s="131"/>
      <c r="M119" s="131"/>
      <c r="N119" s="131"/>
      <c r="O119" s="131"/>
      <c r="P119" s="131"/>
      <c r="Q119" s="131"/>
      <c r="R119" s="171"/>
      <c r="S119" s="171"/>
      <c r="T119" s="171">
        <v>40610</v>
      </c>
      <c r="U119" s="171"/>
    </row>
    <row r="120" spans="1:21" ht="54" x14ac:dyDescent="0.3">
      <c r="A120" s="89">
        <v>1</v>
      </c>
      <c r="B120" s="193" t="s">
        <v>241</v>
      </c>
      <c r="C120" s="31" t="s">
        <v>44</v>
      </c>
      <c r="D120" s="135">
        <v>2024</v>
      </c>
      <c r="E120" s="136">
        <v>2026</v>
      </c>
      <c r="F120" s="31" t="s">
        <v>242</v>
      </c>
      <c r="G120" s="172">
        <v>95000</v>
      </c>
      <c r="H120" s="172">
        <v>95000</v>
      </c>
      <c r="I120" s="131"/>
      <c r="J120" s="131"/>
      <c r="K120" s="131"/>
      <c r="L120" s="131"/>
      <c r="M120" s="131"/>
      <c r="N120" s="131"/>
      <c r="O120" s="131"/>
      <c r="P120" s="131"/>
      <c r="Q120" s="131"/>
      <c r="R120" s="21"/>
      <c r="S120" s="21"/>
      <c r="T120" s="172">
        <v>26210</v>
      </c>
      <c r="U120" s="172"/>
    </row>
    <row r="121" spans="1:21" ht="72" x14ac:dyDescent="0.3">
      <c r="A121" s="89">
        <v>2</v>
      </c>
      <c r="B121" s="125" t="s">
        <v>243</v>
      </c>
      <c r="C121" s="31" t="s">
        <v>71</v>
      </c>
      <c r="D121" s="135">
        <v>2024</v>
      </c>
      <c r="E121" s="136">
        <v>2026</v>
      </c>
      <c r="F121" s="31" t="s">
        <v>244</v>
      </c>
      <c r="G121" s="172">
        <v>85000</v>
      </c>
      <c r="H121" s="172">
        <v>45000</v>
      </c>
      <c r="I121" s="131"/>
      <c r="J121" s="131"/>
      <c r="K121" s="131"/>
      <c r="L121" s="131"/>
      <c r="M121" s="131"/>
      <c r="N121" s="131"/>
      <c r="O121" s="131"/>
      <c r="P121" s="131"/>
      <c r="Q121" s="131"/>
      <c r="R121" s="21"/>
      <c r="S121" s="21"/>
      <c r="T121" s="172">
        <v>7900</v>
      </c>
      <c r="U121" s="172"/>
    </row>
    <row r="122" spans="1:21" ht="36" x14ac:dyDescent="0.3">
      <c r="A122" s="89">
        <v>3</v>
      </c>
      <c r="B122" s="194" t="s">
        <v>245</v>
      </c>
      <c r="C122" s="134" t="s">
        <v>44</v>
      </c>
      <c r="D122" s="134">
        <v>2024</v>
      </c>
      <c r="E122" s="134">
        <v>2025</v>
      </c>
      <c r="F122" s="134" t="s">
        <v>246</v>
      </c>
      <c r="G122" s="162">
        <v>49300</v>
      </c>
      <c r="H122" s="162">
        <v>9500</v>
      </c>
      <c r="I122" s="131"/>
      <c r="J122" s="131"/>
      <c r="K122" s="131"/>
      <c r="L122" s="131"/>
      <c r="M122" s="131"/>
      <c r="N122" s="131"/>
      <c r="O122" s="131"/>
      <c r="P122" s="131"/>
      <c r="Q122" s="131"/>
      <c r="R122" s="21"/>
      <c r="S122" s="21"/>
      <c r="T122" s="172">
        <v>6500</v>
      </c>
      <c r="U122" s="172"/>
    </row>
    <row r="123" spans="1:21" x14ac:dyDescent="0.3">
      <c r="A123" s="165" t="s">
        <v>238</v>
      </c>
      <c r="B123" s="185" t="s">
        <v>239</v>
      </c>
      <c r="C123" s="186"/>
      <c r="D123" s="186"/>
      <c r="E123" s="186"/>
      <c r="F123" s="186"/>
      <c r="G123" s="171">
        <f>SUBTOTAL(109, G124:G124)</f>
        <v>20000</v>
      </c>
      <c r="H123" s="171">
        <f t="shared" ref="H123" si="78">SUBTOTAL(109, H124:H124)</f>
        <v>20000</v>
      </c>
      <c r="I123" s="131"/>
      <c r="J123" s="131"/>
      <c r="K123" s="131"/>
      <c r="L123" s="131"/>
      <c r="M123" s="131"/>
      <c r="N123" s="131"/>
      <c r="O123" s="131"/>
      <c r="P123" s="131"/>
      <c r="Q123" s="131"/>
      <c r="R123" s="171"/>
      <c r="S123" s="171"/>
      <c r="T123" s="171">
        <v>4680</v>
      </c>
      <c r="U123" s="171"/>
    </row>
    <row r="124" spans="1:21" ht="33.6" x14ac:dyDescent="0.3">
      <c r="A124" s="89"/>
      <c r="B124" s="82" t="s">
        <v>247</v>
      </c>
      <c r="C124" s="31"/>
      <c r="D124" s="135"/>
      <c r="E124" s="136"/>
      <c r="F124" s="31"/>
      <c r="G124" s="172">
        <v>20000</v>
      </c>
      <c r="H124" s="172">
        <v>20000</v>
      </c>
      <c r="I124" s="131"/>
      <c r="J124" s="131"/>
      <c r="K124" s="131"/>
      <c r="L124" s="131"/>
      <c r="M124" s="131"/>
      <c r="N124" s="131"/>
      <c r="O124" s="131"/>
      <c r="P124" s="131"/>
      <c r="Q124" s="131"/>
      <c r="R124" s="21"/>
      <c r="S124" s="21"/>
      <c r="T124" s="172">
        <v>4680</v>
      </c>
      <c r="U124" s="172"/>
    </row>
    <row r="125" spans="1:21" x14ac:dyDescent="0.3">
      <c r="A125" s="115" t="s">
        <v>248</v>
      </c>
      <c r="B125" s="116" t="s">
        <v>249</v>
      </c>
      <c r="C125" s="117"/>
      <c r="D125" s="117"/>
      <c r="E125" s="117"/>
      <c r="F125" s="117"/>
      <c r="G125" s="127">
        <f>SUBTOTAL(109,G127:G137)</f>
        <v>460500</v>
      </c>
      <c r="H125" s="127">
        <f t="shared" ref="H125" si="79">SUBTOTAL(109,H127:H137)</f>
        <v>310500</v>
      </c>
      <c r="I125" s="131"/>
      <c r="J125" s="131"/>
      <c r="K125" s="131"/>
      <c r="L125" s="131"/>
      <c r="M125" s="131"/>
      <c r="N125" s="131"/>
      <c r="O125" s="131"/>
      <c r="P125" s="131"/>
      <c r="Q125" s="131"/>
      <c r="R125" s="127">
        <f t="shared" ref="R125:S125" si="80">SUBTOTAL(109,R127:R137)</f>
        <v>172666</v>
      </c>
      <c r="S125" s="127">
        <f t="shared" si="80"/>
        <v>172666</v>
      </c>
      <c r="T125" s="127">
        <v>82000</v>
      </c>
      <c r="U125" s="127"/>
    </row>
    <row r="126" spans="1:21" x14ac:dyDescent="0.3">
      <c r="A126" s="115"/>
      <c r="B126" s="24" t="s">
        <v>199</v>
      </c>
      <c r="C126" s="117"/>
      <c r="D126" s="117"/>
      <c r="E126" s="117"/>
      <c r="F126" s="117"/>
      <c r="G126" s="127">
        <f>SUBTOTAL(109,G127:G130)</f>
        <v>363000</v>
      </c>
      <c r="H126" s="127">
        <f t="shared" ref="H126" si="81">SUBTOTAL(109,H127:H130)</f>
        <v>213000</v>
      </c>
      <c r="I126" s="131"/>
      <c r="J126" s="131"/>
      <c r="K126" s="131"/>
      <c r="L126" s="131"/>
      <c r="M126" s="131"/>
      <c r="N126" s="131"/>
      <c r="O126" s="131"/>
      <c r="P126" s="131"/>
      <c r="Q126" s="131"/>
      <c r="R126" s="127">
        <f t="shared" ref="R126:S126" si="82">SUBTOTAL(109,R127:R130)</f>
        <v>134783</v>
      </c>
      <c r="S126" s="127">
        <f t="shared" si="82"/>
        <v>134783</v>
      </c>
      <c r="T126" s="127">
        <v>22923</v>
      </c>
      <c r="U126" s="127"/>
    </row>
    <row r="127" spans="1:21" ht="82.8" x14ac:dyDescent="0.3">
      <c r="A127" s="143" t="s">
        <v>200</v>
      </c>
      <c r="B127" s="144" t="s">
        <v>204</v>
      </c>
      <c r="C127" s="145" t="s">
        <v>44</v>
      </c>
      <c r="D127" s="146" t="s">
        <v>205</v>
      </c>
      <c r="E127" s="146">
        <v>2025</v>
      </c>
      <c r="F127" s="104" t="s">
        <v>206</v>
      </c>
      <c r="G127" s="147">
        <f>220000+39000</f>
        <v>259000</v>
      </c>
      <c r="H127" s="148">
        <v>109000</v>
      </c>
      <c r="I127" s="131"/>
      <c r="J127" s="131"/>
      <c r="K127" s="131"/>
      <c r="L127" s="131"/>
      <c r="M127" s="131"/>
      <c r="N127" s="131"/>
      <c r="O127" s="131"/>
      <c r="P127" s="131"/>
      <c r="Q127" s="131"/>
      <c r="R127" s="149">
        <v>87900</v>
      </c>
      <c r="S127" s="149">
        <f>R127</f>
        <v>87900</v>
      </c>
      <c r="T127" s="150">
        <v>2000</v>
      </c>
      <c r="U127" s="150"/>
    </row>
    <row r="128" spans="1:21" ht="55.2" x14ac:dyDescent="0.3">
      <c r="A128" s="152" t="s">
        <v>203</v>
      </c>
      <c r="B128" s="139" t="s">
        <v>250</v>
      </c>
      <c r="C128" s="140" t="s">
        <v>41</v>
      </c>
      <c r="D128" s="141">
        <v>2023</v>
      </c>
      <c r="E128" s="141">
        <v>2025</v>
      </c>
      <c r="F128" s="46" t="s">
        <v>251</v>
      </c>
      <c r="G128" s="59">
        <v>50000</v>
      </c>
      <c r="H128" s="142">
        <v>50000</v>
      </c>
      <c r="I128" s="131"/>
      <c r="J128" s="131"/>
      <c r="K128" s="131"/>
      <c r="L128" s="131"/>
      <c r="M128" s="131"/>
      <c r="N128" s="131"/>
      <c r="O128" s="131"/>
      <c r="P128" s="131"/>
      <c r="Q128" s="131"/>
      <c r="R128" s="151">
        <f>16500+T128</f>
        <v>27000</v>
      </c>
      <c r="S128" s="151">
        <f>R128</f>
        <v>27000</v>
      </c>
      <c r="T128" s="60">
        <v>10500</v>
      </c>
      <c r="U128" s="60"/>
    </row>
    <row r="129" spans="1:21" ht="55.2" x14ac:dyDescent="0.3">
      <c r="A129" s="34">
        <v>3</v>
      </c>
      <c r="B129" s="139" t="s">
        <v>207</v>
      </c>
      <c r="C129" s="140" t="s">
        <v>41</v>
      </c>
      <c r="D129" s="141">
        <v>2023</v>
      </c>
      <c r="E129" s="141">
        <v>2025</v>
      </c>
      <c r="F129" s="46" t="s">
        <v>208</v>
      </c>
      <c r="G129" s="59">
        <v>32000</v>
      </c>
      <c r="H129" s="142">
        <v>32000</v>
      </c>
      <c r="I129" s="131"/>
      <c r="J129" s="131"/>
      <c r="K129" s="131"/>
      <c r="L129" s="131"/>
      <c r="M129" s="131"/>
      <c r="N129" s="131"/>
      <c r="O129" s="131"/>
      <c r="P129" s="131"/>
      <c r="Q129" s="131"/>
      <c r="R129" s="151">
        <f>1900+T129</f>
        <v>6469</v>
      </c>
      <c r="S129" s="151">
        <f>R129</f>
        <v>6469</v>
      </c>
      <c r="T129" s="60">
        <v>4569</v>
      </c>
      <c r="U129" s="60"/>
    </row>
    <row r="130" spans="1:21" ht="55.2" x14ac:dyDescent="0.3">
      <c r="A130" s="152" t="s">
        <v>209</v>
      </c>
      <c r="B130" s="139" t="s">
        <v>252</v>
      </c>
      <c r="C130" s="56" t="s">
        <v>74</v>
      </c>
      <c r="D130" s="141">
        <v>2023</v>
      </c>
      <c r="E130" s="141">
        <v>2025</v>
      </c>
      <c r="F130" s="46" t="s">
        <v>253</v>
      </c>
      <c r="G130" s="59">
        <v>22000</v>
      </c>
      <c r="H130" s="142">
        <v>22000</v>
      </c>
      <c r="I130" s="131"/>
      <c r="J130" s="131"/>
      <c r="K130" s="131"/>
      <c r="L130" s="131"/>
      <c r="M130" s="131"/>
      <c r="N130" s="131"/>
      <c r="O130" s="131"/>
      <c r="P130" s="131"/>
      <c r="Q130" s="131"/>
      <c r="R130" s="151">
        <f>7560+T130</f>
        <v>13414</v>
      </c>
      <c r="S130" s="151">
        <f t="shared" ref="S130" si="83">R130</f>
        <v>13414</v>
      </c>
      <c r="T130" s="60">
        <v>5854</v>
      </c>
      <c r="U130" s="60"/>
    </row>
    <row r="131" spans="1:21" x14ac:dyDescent="0.3">
      <c r="A131" s="23"/>
      <c r="B131" s="24" t="s">
        <v>254</v>
      </c>
      <c r="C131" s="25"/>
      <c r="D131" s="26"/>
      <c r="E131" s="27"/>
      <c r="F131" s="111"/>
      <c r="G131" s="195">
        <f>SUBTOTAL(109, G132:G135)</f>
        <v>82500</v>
      </c>
      <c r="H131" s="195">
        <f t="shared" ref="H131" si="84">SUBTOTAL(109, H132:H135)</f>
        <v>82500</v>
      </c>
      <c r="I131" s="131"/>
      <c r="J131" s="131"/>
      <c r="K131" s="131"/>
      <c r="L131" s="131"/>
      <c r="M131" s="131"/>
      <c r="N131" s="131"/>
      <c r="O131" s="131"/>
      <c r="P131" s="131"/>
      <c r="Q131" s="131"/>
      <c r="R131" s="195">
        <f t="shared" ref="R131:S131" si="85">SUBTOTAL(109, R132:R135)</f>
        <v>29833</v>
      </c>
      <c r="S131" s="195">
        <f t="shared" si="85"/>
        <v>29833</v>
      </c>
      <c r="T131" s="195">
        <v>53627</v>
      </c>
      <c r="U131" s="195"/>
    </row>
    <row r="132" spans="1:21" x14ac:dyDescent="0.3">
      <c r="A132" s="165" t="s">
        <v>229</v>
      </c>
      <c r="B132" s="196" t="s">
        <v>30</v>
      </c>
      <c r="C132" s="197"/>
      <c r="D132" s="169"/>
      <c r="E132" s="169"/>
      <c r="F132" s="198"/>
      <c r="G132" s="199">
        <f>SUBTOTAL(109, G133:G133)</f>
        <v>12500</v>
      </c>
      <c r="H132" s="199">
        <f t="shared" ref="H132" si="86">SUBTOTAL(109, H133:H133)</f>
        <v>12500</v>
      </c>
      <c r="I132" s="131"/>
      <c r="J132" s="131"/>
      <c r="K132" s="131"/>
      <c r="L132" s="131"/>
      <c r="M132" s="131"/>
      <c r="N132" s="131"/>
      <c r="O132" s="131"/>
      <c r="P132" s="131"/>
      <c r="Q132" s="131"/>
      <c r="R132" s="199">
        <f t="shared" ref="R132:S132" si="87">SUBTOTAL(109, R133:R133)</f>
        <v>9130</v>
      </c>
      <c r="S132" s="199">
        <f t="shared" si="87"/>
        <v>9130</v>
      </c>
      <c r="T132" s="199">
        <v>4330</v>
      </c>
      <c r="U132" s="199"/>
    </row>
    <row r="133" spans="1:21" ht="55.2" x14ac:dyDescent="0.3">
      <c r="A133" s="34"/>
      <c r="B133" s="35" t="s">
        <v>255</v>
      </c>
      <c r="C133" s="56" t="s">
        <v>44</v>
      </c>
      <c r="D133" s="65">
        <v>2023</v>
      </c>
      <c r="E133" s="65">
        <v>2025</v>
      </c>
      <c r="F133" s="90" t="s">
        <v>256</v>
      </c>
      <c r="G133" s="92">
        <v>12500</v>
      </c>
      <c r="H133" s="92">
        <v>12500</v>
      </c>
      <c r="I133" s="131"/>
      <c r="J133" s="131"/>
      <c r="K133" s="131"/>
      <c r="L133" s="131"/>
      <c r="M133" s="131"/>
      <c r="N133" s="131"/>
      <c r="O133" s="131"/>
      <c r="P133" s="131"/>
      <c r="Q133" s="131"/>
      <c r="R133" s="93">
        <f>4800+T133</f>
        <v>9130</v>
      </c>
      <c r="S133" s="93">
        <f>R133</f>
        <v>9130</v>
      </c>
      <c r="T133" s="95">
        <v>4330</v>
      </c>
      <c r="U133" s="94"/>
    </row>
    <row r="134" spans="1:21" x14ac:dyDescent="0.3">
      <c r="A134" s="200" t="s">
        <v>238</v>
      </c>
      <c r="B134" s="201" t="s">
        <v>257</v>
      </c>
      <c r="C134" s="202" t="s">
        <v>148</v>
      </c>
      <c r="D134" s="203">
        <v>2024</v>
      </c>
      <c r="E134" s="203">
        <v>2024</v>
      </c>
      <c r="F134" s="204"/>
      <c r="G134" s="199">
        <f>SUBTOTAL(109, G135:G135)</f>
        <v>70000</v>
      </c>
      <c r="H134" s="199">
        <f t="shared" ref="H134" si="88">SUBTOTAL(109, H135:H135)</f>
        <v>70000</v>
      </c>
      <c r="I134" s="131"/>
      <c r="J134" s="131"/>
      <c r="K134" s="131"/>
      <c r="L134" s="131"/>
      <c r="M134" s="131"/>
      <c r="N134" s="131"/>
      <c r="O134" s="131"/>
      <c r="P134" s="131"/>
      <c r="Q134" s="131"/>
      <c r="R134" s="199">
        <f t="shared" ref="R134:S134" si="89">SUBTOTAL(109, R135:R135)</f>
        <v>20703</v>
      </c>
      <c r="S134" s="199">
        <f t="shared" si="89"/>
        <v>20703</v>
      </c>
      <c r="T134" s="199">
        <v>49297</v>
      </c>
      <c r="U134" s="199"/>
    </row>
    <row r="135" spans="1:21" ht="33.6" x14ac:dyDescent="0.3">
      <c r="A135" s="34"/>
      <c r="B135" s="82" t="s">
        <v>258</v>
      </c>
      <c r="C135" s="56"/>
      <c r="D135" s="65"/>
      <c r="E135" s="65"/>
      <c r="F135" s="90"/>
      <c r="G135" s="92">
        <v>70000</v>
      </c>
      <c r="H135" s="92">
        <v>70000</v>
      </c>
      <c r="I135" s="131"/>
      <c r="J135" s="131"/>
      <c r="K135" s="131"/>
      <c r="L135" s="131"/>
      <c r="M135" s="131"/>
      <c r="N135" s="131"/>
      <c r="O135" s="131"/>
      <c r="P135" s="131"/>
      <c r="Q135" s="131"/>
      <c r="R135" s="93">
        <v>20703</v>
      </c>
      <c r="S135" s="93">
        <v>20703</v>
      </c>
      <c r="T135" s="95">
        <v>49297</v>
      </c>
      <c r="U135" s="94"/>
    </row>
    <row r="136" spans="1:21" ht="33.6" x14ac:dyDescent="0.3">
      <c r="A136" s="23"/>
      <c r="B136" s="205" t="s">
        <v>259</v>
      </c>
      <c r="C136" s="206"/>
      <c r="D136" s="99"/>
      <c r="E136" s="99"/>
      <c r="F136" s="28"/>
      <c r="G136" s="127">
        <f>SUBTOTAL(109,G137:G137)</f>
        <v>15000</v>
      </c>
      <c r="H136" s="127">
        <f t="shared" ref="H136" si="90">SUBTOTAL(109,H137:H137)</f>
        <v>15000</v>
      </c>
      <c r="I136" s="131"/>
      <c r="J136" s="131"/>
      <c r="K136" s="131"/>
      <c r="L136" s="131"/>
      <c r="M136" s="131"/>
      <c r="N136" s="131"/>
      <c r="O136" s="131"/>
      <c r="P136" s="131"/>
      <c r="Q136" s="131"/>
      <c r="R136" s="127">
        <f t="shared" ref="R136:S136" si="91">SUBTOTAL(109,R137:R137)</f>
        <v>8050</v>
      </c>
      <c r="S136" s="127">
        <f t="shared" si="91"/>
        <v>8050</v>
      </c>
      <c r="T136" s="127">
        <v>5450</v>
      </c>
      <c r="U136" s="127"/>
    </row>
    <row r="137" spans="1:21" ht="55.2" x14ac:dyDescent="0.3">
      <c r="A137" s="34">
        <v>1</v>
      </c>
      <c r="B137" s="35" t="s">
        <v>260</v>
      </c>
      <c r="C137" s="56" t="s">
        <v>41</v>
      </c>
      <c r="D137" s="65">
        <v>2023</v>
      </c>
      <c r="E137" s="65">
        <v>2025</v>
      </c>
      <c r="F137" s="90" t="s">
        <v>261</v>
      </c>
      <c r="G137" s="92">
        <v>15000</v>
      </c>
      <c r="H137" s="92">
        <v>15000</v>
      </c>
      <c r="I137" s="131"/>
      <c r="J137" s="131"/>
      <c r="K137" s="131"/>
      <c r="L137" s="131"/>
      <c r="M137" s="131"/>
      <c r="N137" s="131"/>
      <c r="O137" s="131"/>
      <c r="P137" s="131"/>
      <c r="Q137" s="131"/>
      <c r="R137" s="93">
        <f>2600+T137</f>
        <v>8050</v>
      </c>
      <c r="S137" s="93">
        <f>R137</f>
        <v>8050</v>
      </c>
      <c r="T137" s="95">
        <v>5450</v>
      </c>
      <c r="U137" s="95"/>
    </row>
    <row r="138" spans="1:21" ht="50.4" x14ac:dyDescent="0.3">
      <c r="A138" s="207" t="s">
        <v>262</v>
      </c>
      <c r="B138" s="126" t="s">
        <v>263</v>
      </c>
      <c r="C138" s="120"/>
      <c r="D138" s="121"/>
      <c r="E138" s="121"/>
      <c r="F138" s="120"/>
      <c r="G138" s="127">
        <f>SUBTOTAL(109,G139:G142)</f>
        <v>82000</v>
      </c>
      <c r="H138" s="127">
        <f t="shared" ref="H138" si="92">SUBTOTAL(109,H139:H142)</f>
        <v>82000</v>
      </c>
      <c r="I138" s="131"/>
      <c r="J138" s="131"/>
      <c r="K138" s="131"/>
      <c r="L138" s="131"/>
      <c r="M138" s="131"/>
      <c r="N138" s="131"/>
      <c r="O138" s="131"/>
      <c r="P138" s="131"/>
      <c r="Q138" s="131"/>
      <c r="R138" s="127">
        <f t="shared" ref="R138:S138" si="93">SUBTOTAL(109,R139:R142)</f>
        <v>48240</v>
      </c>
      <c r="S138" s="127">
        <f t="shared" si="93"/>
        <v>48240</v>
      </c>
      <c r="T138" s="127">
        <v>25844</v>
      </c>
      <c r="U138" s="127"/>
    </row>
    <row r="139" spans="1:21" ht="67.2" x14ac:dyDescent="0.3">
      <c r="A139" s="175">
        <v>1</v>
      </c>
      <c r="B139" s="176" t="s">
        <v>236</v>
      </c>
      <c r="C139" s="177" t="s">
        <v>52</v>
      </c>
      <c r="D139" s="178">
        <v>2024</v>
      </c>
      <c r="E139" s="179">
        <v>2026</v>
      </c>
      <c r="F139" s="180" t="s">
        <v>237</v>
      </c>
      <c r="G139" s="181">
        <v>30000</v>
      </c>
      <c r="H139" s="181">
        <v>30000</v>
      </c>
      <c r="I139" s="131"/>
      <c r="J139" s="131"/>
      <c r="K139" s="131"/>
      <c r="L139" s="131"/>
      <c r="M139" s="131"/>
      <c r="N139" s="131"/>
      <c r="O139" s="131"/>
      <c r="P139" s="131"/>
      <c r="Q139" s="131"/>
      <c r="R139" s="182">
        <v>7500</v>
      </c>
      <c r="S139" s="182">
        <v>7500</v>
      </c>
      <c r="T139" s="183">
        <v>6704</v>
      </c>
      <c r="U139" s="184"/>
    </row>
    <row r="140" spans="1:21" ht="55.2" x14ac:dyDescent="0.3">
      <c r="A140" s="34">
        <v>2</v>
      </c>
      <c r="B140" s="52" t="s">
        <v>264</v>
      </c>
      <c r="C140" s="56" t="s">
        <v>52</v>
      </c>
      <c r="D140" s="56">
        <v>2023</v>
      </c>
      <c r="E140" s="56">
        <v>2025</v>
      </c>
      <c r="F140" s="46" t="s">
        <v>265</v>
      </c>
      <c r="G140" s="62">
        <v>15000</v>
      </c>
      <c r="H140" s="62">
        <v>15000</v>
      </c>
      <c r="I140" s="131"/>
      <c r="J140" s="131"/>
      <c r="K140" s="131"/>
      <c r="L140" s="131"/>
      <c r="M140" s="131"/>
      <c r="N140" s="131"/>
      <c r="O140" s="131"/>
      <c r="P140" s="131"/>
      <c r="Q140" s="131"/>
      <c r="R140" s="63">
        <f>5700+T140</f>
        <v>10850</v>
      </c>
      <c r="S140" s="63">
        <f>R140</f>
        <v>10850</v>
      </c>
      <c r="T140" s="60">
        <v>5150</v>
      </c>
      <c r="U140" s="60"/>
    </row>
    <row r="141" spans="1:21" ht="55.2" x14ac:dyDescent="0.3">
      <c r="A141" s="34">
        <v>3</v>
      </c>
      <c r="B141" s="52" t="s">
        <v>266</v>
      </c>
      <c r="C141" s="56" t="s">
        <v>52</v>
      </c>
      <c r="D141" s="56">
        <v>2023</v>
      </c>
      <c r="E141" s="56">
        <v>2025</v>
      </c>
      <c r="F141" s="46" t="s">
        <v>267</v>
      </c>
      <c r="G141" s="62">
        <v>15000</v>
      </c>
      <c r="H141" s="62">
        <v>15000</v>
      </c>
      <c r="I141" s="131"/>
      <c r="J141" s="131"/>
      <c r="K141" s="131"/>
      <c r="L141" s="131"/>
      <c r="M141" s="131"/>
      <c r="N141" s="131"/>
      <c r="O141" s="131"/>
      <c r="P141" s="131"/>
      <c r="Q141" s="131"/>
      <c r="R141" s="63">
        <f>5900+T141</f>
        <v>9050</v>
      </c>
      <c r="S141" s="63">
        <f>R141</f>
        <v>9050</v>
      </c>
      <c r="T141" s="60">
        <v>3150</v>
      </c>
      <c r="U141" s="60"/>
    </row>
    <row r="142" spans="1:21" ht="55.2" x14ac:dyDescent="0.3">
      <c r="A142" s="34">
        <v>4</v>
      </c>
      <c r="B142" s="52" t="s">
        <v>268</v>
      </c>
      <c r="C142" s="56" t="s">
        <v>52</v>
      </c>
      <c r="D142" s="56">
        <v>2023</v>
      </c>
      <c r="E142" s="56">
        <v>2025</v>
      </c>
      <c r="F142" s="46" t="s">
        <v>269</v>
      </c>
      <c r="G142" s="62">
        <v>22000</v>
      </c>
      <c r="H142" s="62">
        <v>22000</v>
      </c>
      <c r="I142" s="131"/>
      <c r="J142" s="131"/>
      <c r="K142" s="131"/>
      <c r="L142" s="131"/>
      <c r="M142" s="131"/>
      <c r="N142" s="131"/>
      <c r="O142" s="131"/>
      <c r="P142" s="131"/>
      <c r="Q142" s="131"/>
      <c r="R142" s="63">
        <f>10000+T142</f>
        <v>20840</v>
      </c>
      <c r="S142" s="63">
        <f>R142</f>
        <v>20840</v>
      </c>
      <c r="T142" s="60">
        <v>10840</v>
      </c>
      <c r="U142" s="60"/>
    </row>
    <row r="143" spans="1:21" x14ac:dyDescent="0.3">
      <c r="A143" s="208" t="s">
        <v>27</v>
      </c>
      <c r="B143" s="209" t="s">
        <v>270</v>
      </c>
      <c r="C143" s="210"/>
      <c r="D143" s="210"/>
      <c r="E143" s="89"/>
      <c r="F143" s="210"/>
      <c r="G143" s="211">
        <f t="shared" ref="G143:H143" si="94">SUBTOTAL(109,G144:G155)</f>
        <v>1346307</v>
      </c>
      <c r="H143" s="211">
        <f t="shared" si="94"/>
        <v>1307307</v>
      </c>
      <c r="I143" s="212"/>
      <c r="J143" s="212"/>
      <c r="K143" s="212"/>
      <c r="L143" s="212"/>
      <c r="M143" s="212"/>
      <c r="N143" s="212"/>
      <c r="O143" s="212"/>
      <c r="P143" s="212"/>
      <c r="Q143" s="212"/>
      <c r="R143" s="211">
        <v>790950</v>
      </c>
      <c r="S143" s="211">
        <v>771950</v>
      </c>
      <c r="T143" s="211">
        <v>535357</v>
      </c>
      <c r="U143" s="124"/>
    </row>
    <row r="144" spans="1:21" x14ac:dyDescent="0.3">
      <c r="A144" s="213" t="s">
        <v>29</v>
      </c>
      <c r="B144" s="214" t="s">
        <v>271</v>
      </c>
      <c r="C144" s="215"/>
      <c r="D144" s="215"/>
      <c r="E144" s="89"/>
      <c r="F144" s="215"/>
      <c r="G144" s="215"/>
      <c r="H144" s="215"/>
      <c r="I144" s="212"/>
      <c r="J144" s="212"/>
      <c r="K144" s="212"/>
      <c r="L144" s="212"/>
      <c r="M144" s="212"/>
      <c r="N144" s="212"/>
      <c r="O144" s="212"/>
      <c r="P144" s="212"/>
      <c r="Q144" s="212"/>
      <c r="R144" s="215"/>
      <c r="S144" s="215"/>
      <c r="T144" s="215"/>
      <c r="U144" s="124"/>
    </row>
    <row r="145" spans="1:21" ht="34.799999999999997" x14ac:dyDescent="0.3">
      <c r="A145" s="208" t="s">
        <v>229</v>
      </c>
      <c r="B145" s="216" t="s">
        <v>272</v>
      </c>
      <c r="C145" s="217"/>
      <c r="D145" s="31"/>
      <c r="E145" s="31"/>
      <c r="F145" s="218"/>
      <c r="G145" s="219"/>
      <c r="H145" s="219"/>
      <c r="I145" s="212"/>
      <c r="J145" s="212"/>
      <c r="K145" s="212"/>
      <c r="L145" s="212"/>
      <c r="M145" s="212"/>
      <c r="N145" s="212"/>
      <c r="O145" s="212"/>
      <c r="P145" s="212"/>
      <c r="Q145" s="212"/>
      <c r="R145" s="219"/>
      <c r="S145" s="219"/>
      <c r="T145" s="219"/>
      <c r="U145" s="124"/>
    </row>
    <row r="146" spans="1:21" x14ac:dyDescent="0.3">
      <c r="A146" s="220"/>
      <c r="B146" s="221" t="s">
        <v>273</v>
      </c>
      <c r="C146" s="31"/>
      <c r="D146" s="31"/>
      <c r="E146" s="31"/>
      <c r="F146" s="31"/>
      <c r="G146" s="172"/>
      <c r="H146" s="172"/>
      <c r="I146" s="212"/>
      <c r="J146" s="212"/>
      <c r="K146" s="212"/>
      <c r="L146" s="212"/>
      <c r="M146" s="212"/>
      <c r="N146" s="212"/>
      <c r="O146" s="212"/>
      <c r="P146" s="212"/>
      <c r="Q146" s="212"/>
      <c r="R146" s="172"/>
      <c r="S146" s="172"/>
      <c r="T146" s="172"/>
      <c r="U146" s="124"/>
    </row>
    <row r="147" spans="1:21" ht="36" x14ac:dyDescent="0.3">
      <c r="A147" s="222" t="s">
        <v>200</v>
      </c>
      <c r="B147" s="193" t="s">
        <v>274</v>
      </c>
      <c r="C147" s="215" t="s">
        <v>44</v>
      </c>
      <c r="D147" s="223" t="s">
        <v>275</v>
      </c>
      <c r="E147" s="31"/>
      <c r="F147" s="31" t="s">
        <v>276</v>
      </c>
      <c r="G147" s="172">
        <f>180000-20000</f>
        <v>160000</v>
      </c>
      <c r="H147" s="172">
        <f>G147</f>
        <v>160000</v>
      </c>
      <c r="I147" s="212"/>
      <c r="J147" s="212"/>
      <c r="K147" s="212"/>
      <c r="L147" s="212"/>
      <c r="M147" s="212"/>
      <c r="N147" s="212"/>
      <c r="O147" s="212"/>
      <c r="P147" s="212"/>
      <c r="Q147" s="212"/>
      <c r="R147" s="224">
        <v>53800</v>
      </c>
      <c r="S147" s="224">
        <v>53800</v>
      </c>
      <c r="T147" s="172">
        <v>106200</v>
      </c>
      <c r="U147" s="124"/>
    </row>
    <row r="148" spans="1:21" ht="36" x14ac:dyDescent="0.3">
      <c r="A148" s="222" t="s">
        <v>203</v>
      </c>
      <c r="B148" s="193" t="s">
        <v>277</v>
      </c>
      <c r="C148" s="215" t="s">
        <v>44</v>
      </c>
      <c r="D148" s="223" t="s">
        <v>275</v>
      </c>
      <c r="E148" s="31"/>
      <c r="F148" s="31" t="s">
        <v>278</v>
      </c>
      <c r="G148" s="172">
        <v>200000</v>
      </c>
      <c r="H148" s="172">
        <f>G148</f>
        <v>200000</v>
      </c>
      <c r="I148" s="212"/>
      <c r="J148" s="212"/>
      <c r="K148" s="212"/>
      <c r="L148" s="212"/>
      <c r="M148" s="212"/>
      <c r="N148" s="212"/>
      <c r="O148" s="212"/>
      <c r="P148" s="212"/>
      <c r="Q148" s="212"/>
      <c r="R148" s="224">
        <v>72640</v>
      </c>
      <c r="S148" s="224">
        <v>72640</v>
      </c>
      <c r="T148" s="172">
        <v>127360</v>
      </c>
      <c r="U148" s="124"/>
    </row>
    <row r="149" spans="1:21" ht="54" x14ac:dyDescent="0.3">
      <c r="A149" s="222" t="s">
        <v>279</v>
      </c>
      <c r="B149" s="193" t="s">
        <v>280</v>
      </c>
      <c r="C149" s="223" t="s">
        <v>36</v>
      </c>
      <c r="D149" s="223" t="s">
        <v>275</v>
      </c>
      <c r="E149" s="31"/>
      <c r="F149" s="31" t="s">
        <v>281</v>
      </c>
      <c r="G149" s="172">
        <v>180000</v>
      </c>
      <c r="H149" s="172">
        <f>G149</f>
        <v>180000</v>
      </c>
      <c r="I149" s="212"/>
      <c r="J149" s="212"/>
      <c r="K149" s="212"/>
      <c r="L149" s="212"/>
      <c r="M149" s="212"/>
      <c r="N149" s="212"/>
      <c r="O149" s="212"/>
      <c r="P149" s="212"/>
      <c r="Q149" s="212"/>
      <c r="R149" s="224">
        <v>108105</v>
      </c>
      <c r="S149" s="224">
        <v>108105</v>
      </c>
      <c r="T149" s="172">
        <v>71895</v>
      </c>
      <c r="U149" s="124"/>
    </row>
    <row r="150" spans="1:21" ht="54" x14ac:dyDescent="0.3">
      <c r="A150" s="222" t="s">
        <v>209</v>
      </c>
      <c r="B150" s="193" t="s">
        <v>282</v>
      </c>
      <c r="C150" s="134" t="s">
        <v>41</v>
      </c>
      <c r="D150" s="223" t="s">
        <v>275</v>
      </c>
      <c r="E150" s="31"/>
      <c r="F150" s="31" t="s">
        <v>283</v>
      </c>
      <c r="G150" s="172">
        <v>159000</v>
      </c>
      <c r="H150" s="172">
        <v>140000</v>
      </c>
      <c r="I150" s="212"/>
      <c r="J150" s="212"/>
      <c r="K150" s="212"/>
      <c r="L150" s="212"/>
      <c r="M150" s="212"/>
      <c r="N150" s="212"/>
      <c r="O150" s="212"/>
      <c r="P150" s="212"/>
      <c r="Q150" s="212"/>
      <c r="R150" s="224">
        <v>110450</v>
      </c>
      <c r="S150" s="224">
        <v>91450</v>
      </c>
      <c r="T150" s="172">
        <v>48550</v>
      </c>
      <c r="U150" s="124"/>
    </row>
    <row r="151" spans="1:21" ht="54" x14ac:dyDescent="0.3">
      <c r="A151" s="222" t="s">
        <v>284</v>
      </c>
      <c r="B151" s="193" t="s">
        <v>285</v>
      </c>
      <c r="C151" s="215" t="s">
        <v>77</v>
      </c>
      <c r="D151" s="223" t="s">
        <v>275</v>
      </c>
      <c r="E151" s="31"/>
      <c r="F151" s="31" t="s">
        <v>286</v>
      </c>
      <c r="G151" s="172">
        <v>110000</v>
      </c>
      <c r="H151" s="172">
        <v>110000</v>
      </c>
      <c r="I151" s="212"/>
      <c r="J151" s="212"/>
      <c r="K151" s="212"/>
      <c r="L151" s="212"/>
      <c r="M151" s="212"/>
      <c r="N151" s="212"/>
      <c r="O151" s="212"/>
      <c r="P151" s="212"/>
      <c r="Q151" s="212"/>
      <c r="R151" s="224">
        <v>72430</v>
      </c>
      <c r="S151" s="224">
        <v>72430</v>
      </c>
      <c r="T151" s="172">
        <v>37570</v>
      </c>
      <c r="U151" s="124"/>
    </row>
    <row r="152" spans="1:21" ht="72" x14ac:dyDescent="0.3">
      <c r="A152" s="222" t="s">
        <v>287</v>
      </c>
      <c r="B152" s="225" t="s">
        <v>288</v>
      </c>
      <c r="C152" s="134" t="s">
        <v>71</v>
      </c>
      <c r="D152" s="223" t="s">
        <v>275</v>
      </c>
      <c r="E152" s="31"/>
      <c r="F152" s="31" t="s">
        <v>289</v>
      </c>
      <c r="G152" s="172">
        <f>100000+10000+20000</f>
        <v>130000</v>
      </c>
      <c r="H152" s="172">
        <v>110000</v>
      </c>
      <c r="I152" s="212"/>
      <c r="J152" s="212"/>
      <c r="K152" s="212"/>
      <c r="L152" s="212"/>
      <c r="M152" s="212"/>
      <c r="N152" s="212"/>
      <c r="O152" s="212"/>
      <c r="P152" s="212"/>
      <c r="Q152" s="212"/>
      <c r="R152" s="224">
        <v>100110</v>
      </c>
      <c r="S152" s="224">
        <v>100110</v>
      </c>
      <c r="T152" s="172">
        <v>9890</v>
      </c>
      <c r="U152" s="124"/>
    </row>
    <row r="153" spans="1:21" ht="72" x14ac:dyDescent="0.3">
      <c r="A153" s="222" t="s">
        <v>290</v>
      </c>
      <c r="B153" s="194" t="s">
        <v>291</v>
      </c>
      <c r="C153" s="215" t="s">
        <v>71</v>
      </c>
      <c r="D153" s="223" t="s">
        <v>275</v>
      </c>
      <c r="E153" s="31"/>
      <c r="F153" s="31" t="s">
        <v>292</v>
      </c>
      <c r="G153" s="226">
        <f>90000+10000</f>
        <v>100000</v>
      </c>
      <c r="H153" s="172">
        <f>G153</f>
        <v>100000</v>
      </c>
      <c r="I153" s="212"/>
      <c r="J153" s="212"/>
      <c r="K153" s="212"/>
      <c r="L153" s="212"/>
      <c r="M153" s="212"/>
      <c r="N153" s="212"/>
      <c r="O153" s="212"/>
      <c r="P153" s="212"/>
      <c r="Q153" s="212"/>
      <c r="R153" s="224">
        <v>85670</v>
      </c>
      <c r="S153" s="224">
        <v>85670</v>
      </c>
      <c r="T153" s="172">
        <v>14330</v>
      </c>
      <c r="U153" s="124"/>
    </row>
    <row r="154" spans="1:21" ht="36" x14ac:dyDescent="0.3">
      <c r="A154" s="222" t="s">
        <v>293</v>
      </c>
      <c r="B154" s="193" t="s">
        <v>294</v>
      </c>
      <c r="C154" s="215" t="s">
        <v>295</v>
      </c>
      <c r="D154" s="223" t="s">
        <v>275</v>
      </c>
      <c r="E154" s="31"/>
      <c r="F154" s="31" t="s">
        <v>296</v>
      </c>
      <c r="G154" s="172">
        <f>100000+20000+30000</f>
        <v>150000</v>
      </c>
      <c r="H154" s="172">
        <f>G154</f>
        <v>150000</v>
      </c>
      <c r="I154" s="212"/>
      <c r="J154" s="212"/>
      <c r="K154" s="212"/>
      <c r="L154" s="212"/>
      <c r="M154" s="212"/>
      <c r="N154" s="212"/>
      <c r="O154" s="212"/>
      <c r="P154" s="212"/>
      <c r="Q154" s="212"/>
      <c r="R154" s="224">
        <v>86740</v>
      </c>
      <c r="S154" s="224">
        <v>86740</v>
      </c>
      <c r="T154" s="172">
        <v>63260</v>
      </c>
      <c r="U154" s="124"/>
    </row>
    <row r="155" spans="1:21" ht="54" x14ac:dyDescent="0.3">
      <c r="A155" s="222" t="s">
        <v>297</v>
      </c>
      <c r="B155" s="193" t="s">
        <v>298</v>
      </c>
      <c r="C155" s="215" t="s">
        <v>60</v>
      </c>
      <c r="D155" s="223" t="s">
        <v>275</v>
      </c>
      <c r="E155" s="31"/>
      <c r="F155" s="31" t="s">
        <v>299</v>
      </c>
      <c r="G155" s="172">
        <v>157307</v>
      </c>
      <c r="H155" s="172">
        <v>157307</v>
      </c>
      <c r="I155" s="212"/>
      <c r="J155" s="212"/>
      <c r="K155" s="212"/>
      <c r="L155" s="212"/>
      <c r="M155" s="212"/>
      <c r="N155" s="212"/>
      <c r="O155" s="212"/>
      <c r="P155" s="212"/>
      <c r="Q155" s="212"/>
      <c r="R155" s="224">
        <v>101005</v>
      </c>
      <c r="S155" s="224">
        <v>101005</v>
      </c>
      <c r="T155" s="172">
        <v>56302</v>
      </c>
      <c r="U155" s="124"/>
    </row>
    <row r="156" spans="1:21" ht="52.2" x14ac:dyDescent="0.3">
      <c r="A156" s="227" t="s">
        <v>159</v>
      </c>
      <c r="B156" s="214" t="s">
        <v>300</v>
      </c>
      <c r="C156" s="215"/>
      <c r="D156" s="215"/>
      <c r="E156" s="31"/>
      <c r="F156" s="215"/>
      <c r="G156" s="211">
        <f t="shared" ref="G156:H156" si="95">SUBTOTAL(109,G157:G160)</f>
        <v>85000</v>
      </c>
      <c r="H156" s="211">
        <f t="shared" si="95"/>
        <v>85000</v>
      </c>
      <c r="I156" s="212"/>
      <c r="J156" s="212"/>
      <c r="K156" s="212"/>
      <c r="L156" s="212"/>
      <c r="M156" s="212"/>
      <c r="N156" s="212"/>
      <c r="O156" s="212"/>
      <c r="P156" s="212"/>
      <c r="Q156" s="212"/>
      <c r="R156" s="211">
        <v>33123</v>
      </c>
      <c r="S156" s="211">
        <v>33123</v>
      </c>
      <c r="T156" s="211">
        <v>51877</v>
      </c>
      <c r="U156" s="124"/>
    </row>
    <row r="157" spans="1:21" x14ac:dyDescent="0.3">
      <c r="A157" s="213" t="s">
        <v>29</v>
      </c>
      <c r="B157" s="214" t="s">
        <v>271</v>
      </c>
      <c r="C157" s="215"/>
      <c r="D157" s="215"/>
      <c r="E157" s="31"/>
      <c r="F157" s="215"/>
      <c r="G157" s="228"/>
      <c r="H157" s="215"/>
      <c r="I157" s="212"/>
      <c r="J157" s="212"/>
      <c r="K157" s="212"/>
      <c r="L157" s="212"/>
      <c r="M157" s="212"/>
      <c r="N157" s="212"/>
      <c r="O157" s="212"/>
      <c r="P157" s="212"/>
      <c r="Q157" s="212"/>
      <c r="R157" s="215"/>
      <c r="S157" s="215"/>
      <c r="T157" s="215"/>
      <c r="U157" s="124"/>
    </row>
    <row r="158" spans="1:21" ht="34.799999999999997" x14ac:dyDescent="0.3">
      <c r="A158" s="208"/>
      <c r="B158" s="216" t="s">
        <v>301</v>
      </c>
      <c r="C158" s="31"/>
      <c r="D158" s="31"/>
      <c r="E158" s="31"/>
      <c r="F158" s="31"/>
      <c r="G158" s="212"/>
      <c r="H158" s="212"/>
      <c r="I158" s="212"/>
      <c r="J158" s="212"/>
      <c r="K158" s="212"/>
      <c r="L158" s="212"/>
      <c r="M158" s="212"/>
      <c r="N158" s="212"/>
      <c r="O158" s="212"/>
      <c r="P158" s="212"/>
      <c r="Q158" s="212"/>
      <c r="R158" s="212"/>
      <c r="S158" s="212"/>
      <c r="T158" s="212"/>
      <c r="U158" s="124"/>
    </row>
    <row r="159" spans="1:21" ht="36" x14ac:dyDescent="0.3">
      <c r="A159" s="222" t="s">
        <v>200</v>
      </c>
      <c r="B159" s="229" t="s">
        <v>302</v>
      </c>
      <c r="C159" s="134" t="s">
        <v>148</v>
      </c>
      <c r="D159" s="223" t="s">
        <v>275</v>
      </c>
      <c r="E159" s="31"/>
      <c r="F159" s="31"/>
      <c r="G159" s="172">
        <f t="shared" ref="G159:H159" si="96">SUBTOTAL(109,G160:G160)</f>
        <v>85000</v>
      </c>
      <c r="H159" s="172">
        <f t="shared" si="96"/>
        <v>85000</v>
      </c>
      <c r="I159" s="212"/>
      <c r="J159" s="212"/>
      <c r="K159" s="212"/>
      <c r="L159" s="212"/>
      <c r="M159" s="212"/>
      <c r="N159" s="212"/>
      <c r="O159" s="212"/>
      <c r="P159" s="212"/>
      <c r="Q159" s="212"/>
      <c r="R159" s="172">
        <v>33123</v>
      </c>
      <c r="S159" s="172">
        <v>33123</v>
      </c>
      <c r="T159" s="172">
        <v>51877</v>
      </c>
      <c r="U159" s="124"/>
    </row>
    <row r="160" spans="1:21" ht="72" x14ac:dyDescent="0.3">
      <c r="A160" s="230" t="s">
        <v>303</v>
      </c>
      <c r="B160" s="229" t="s">
        <v>304</v>
      </c>
      <c r="C160" s="134" t="s">
        <v>52</v>
      </c>
      <c r="D160" s="223" t="s">
        <v>275</v>
      </c>
      <c r="E160" s="31"/>
      <c r="F160" s="31" t="s">
        <v>305</v>
      </c>
      <c r="G160" s="172">
        <v>85000</v>
      </c>
      <c r="H160" s="172">
        <v>85000</v>
      </c>
      <c r="I160" s="212"/>
      <c r="J160" s="212"/>
      <c r="K160" s="212"/>
      <c r="L160" s="212"/>
      <c r="M160" s="212"/>
      <c r="N160" s="212"/>
      <c r="O160" s="212"/>
      <c r="P160" s="212"/>
      <c r="Q160" s="212"/>
      <c r="R160" s="224">
        <v>33123</v>
      </c>
      <c r="S160" s="224">
        <v>33123</v>
      </c>
      <c r="T160" s="172">
        <v>51877</v>
      </c>
      <c r="U160" s="124"/>
    </row>
    <row r="161" spans="1:21" ht="34.799999999999997" x14ac:dyDescent="0.3">
      <c r="A161" s="208" t="s">
        <v>248</v>
      </c>
      <c r="B161" s="214" t="s">
        <v>306</v>
      </c>
      <c r="C161" s="210"/>
      <c r="D161" s="210"/>
      <c r="E161" s="31"/>
      <c r="F161" s="231"/>
      <c r="G161" s="219">
        <f t="shared" ref="G161:H161" si="97">SUBTOTAL(109,G162:G165)</f>
        <v>259000</v>
      </c>
      <c r="H161" s="219">
        <f t="shared" si="97"/>
        <v>150000</v>
      </c>
      <c r="I161" s="212"/>
      <c r="J161" s="212"/>
      <c r="K161" s="212"/>
      <c r="L161" s="212"/>
      <c r="M161" s="212"/>
      <c r="N161" s="212"/>
      <c r="O161" s="212"/>
      <c r="P161" s="212"/>
      <c r="Q161" s="212"/>
      <c r="R161" s="219">
        <v>196420</v>
      </c>
      <c r="S161" s="219">
        <v>96520</v>
      </c>
      <c r="T161" s="219">
        <v>53480</v>
      </c>
      <c r="U161" s="124"/>
    </row>
    <row r="162" spans="1:21" x14ac:dyDescent="0.3">
      <c r="A162" s="213" t="s">
        <v>29</v>
      </c>
      <c r="B162" s="214" t="s">
        <v>271</v>
      </c>
      <c r="C162" s="210"/>
      <c r="D162" s="210"/>
      <c r="E162" s="31"/>
      <c r="F162" s="231"/>
      <c r="G162" s="219"/>
      <c r="H162" s="219"/>
      <c r="I162" s="212"/>
      <c r="J162" s="212"/>
      <c r="K162" s="212"/>
      <c r="L162" s="212"/>
      <c r="M162" s="212"/>
      <c r="N162" s="212"/>
      <c r="O162" s="212"/>
      <c r="P162" s="212"/>
      <c r="Q162" s="212"/>
      <c r="R162" s="212"/>
      <c r="S162" s="212"/>
      <c r="T162" s="212"/>
      <c r="U162" s="124"/>
    </row>
    <row r="163" spans="1:21" ht="34.799999999999997" x14ac:dyDescent="0.3">
      <c r="A163" s="208" t="s">
        <v>229</v>
      </c>
      <c r="B163" s="232" t="s">
        <v>301</v>
      </c>
      <c r="C163" s="210"/>
      <c r="D163" s="210"/>
      <c r="E163" s="31"/>
      <c r="F163" s="206"/>
      <c r="G163" s="233"/>
      <c r="H163" s="219"/>
      <c r="I163" s="212"/>
      <c r="J163" s="212"/>
      <c r="K163" s="212"/>
      <c r="L163" s="212"/>
      <c r="M163" s="212"/>
      <c r="N163" s="212"/>
      <c r="O163" s="212"/>
      <c r="P163" s="212"/>
      <c r="Q163" s="212"/>
      <c r="R163" s="234"/>
      <c r="S163" s="234"/>
      <c r="T163" s="234"/>
      <c r="U163" s="124"/>
    </row>
    <row r="164" spans="1:21" x14ac:dyDescent="0.3">
      <c r="A164" s="208"/>
      <c r="B164" s="221" t="s">
        <v>273</v>
      </c>
      <c r="C164" s="210"/>
      <c r="D164" s="210"/>
      <c r="E164" s="31"/>
      <c r="F164" s="206"/>
      <c r="G164" s="233"/>
      <c r="H164" s="219"/>
      <c r="I164" s="212"/>
      <c r="J164" s="212"/>
      <c r="K164" s="212"/>
      <c r="L164" s="212"/>
      <c r="M164" s="212"/>
      <c r="N164" s="212"/>
      <c r="O164" s="212"/>
      <c r="P164" s="212"/>
      <c r="Q164" s="212"/>
      <c r="R164" s="234"/>
      <c r="S164" s="234"/>
      <c r="T164" s="234"/>
      <c r="U164" s="124"/>
    </row>
    <row r="165" spans="1:21" ht="54" x14ac:dyDescent="0.3">
      <c r="A165" s="222" t="s">
        <v>200</v>
      </c>
      <c r="B165" s="194" t="s">
        <v>307</v>
      </c>
      <c r="C165" s="215" t="s">
        <v>308</v>
      </c>
      <c r="D165" s="223" t="s">
        <v>275</v>
      </c>
      <c r="E165" s="31"/>
      <c r="F165" s="31" t="s">
        <v>309</v>
      </c>
      <c r="G165" s="172">
        <v>259000</v>
      </c>
      <c r="H165" s="172">
        <v>150000</v>
      </c>
      <c r="I165" s="212"/>
      <c r="J165" s="212"/>
      <c r="K165" s="212"/>
      <c r="L165" s="212"/>
      <c r="M165" s="212"/>
      <c r="N165" s="212"/>
      <c r="O165" s="212"/>
      <c r="P165" s="212"/>
      <c r="Q165" s="212"/>
      <c r="R165" s="172">
        <v>196420</v>
      </c>
      <c r="S165" s="172">
        <v>96520</v>
      </c>
      <c r="T165" s="172">
        <v>53480</v>
      </c>
      <c r="U165" s="124"/>
    </row>
    <row r="166" spans="1:21" ht="34.799999999999997" x14ac:dyDescent="0.3">
      <c r="A166" s="208" t="s">
        <v>310</v>
      </c>
      <c r="B166" s="209" t="s">
        <v>311</v>
      </c>
      <c r="C166" s="210"/>
      <c r="D166" s="210"/>
      <c r="E166" s="31"/>
      <c r="F166" s="210"/>
      <c r="G166" s="219">
        <f t="shared" ref="G166:H166" si="98">SUBTOTAL(109,G167:G170)</f>
        <v>390000</v>
      </c>
      <c r="H166" s="219">
        <f t="shared" si="98"/>
        <v>260000</v>
      </c>
      <c r="I166" s="212"/>
      <c r="J166" s="212"/>
      <c r="K166" s="212"/>
      <c r="L166" s="212"/>
      <c r="M166" s="212"/>
      <c r="N166" s="212"/>
      <c r="O166" s="212"/>
      <c r="P166" s="212"/>
      <c r="Q166" s="212"/>
      <c r="R166" s="219">
        <v>230025</v>
      </c>
      <c r="S166" s="219">
        <v>115025</v>
      </c>
      <c r="T166" s="219">
        <v>144975</v>
      </c>
      <c r="U166" s="124"/>
    </row>
    <row r="167" spans="1:21" x14ac:dyDescent="0.3">
      <c r="A167" s="213" t="s">
        <v>29</v>
      </c>
      <c r="B167" s="214" t="s">
        <v>271</v>
      </c>
      <c r="C167" s="215"/>
      <c r="D167" s="215"/>
      <c r="E167" s="31"/>
      <c r="F167" s="215"/>
      <c r="G167" s="215"/>
      <c r="H167" s="215"/>
      <c r="I167" s="212"/>
      <c r="J167" s="212"/>
      <c r="K167" s="212"/>
      <c r="L167" s="212"/>
      <c r="M167" s="212"/>
      <c r="N167" s="212"/>
      <c r="O167" s="212"/>
      <c r="P167" s="212"/>
      <c r="Q167" s="212"/>
      <c r="R167" s="215"/>
      <c r="S167" s="215"/>
      <c r="T167" s="215"/>
      <c r="U167" s="124"/>
    </row>
    <row r="168" spans="1:21" ht="34.799999999999997" x14ac:dyDescent="0.3">
      <c r="A168" s="208" t="s">
        <v>229</v>
      </c>
      <c r="B168" s="232" t="s">
        <v>301</v>
      </c>
      <c r="C168" s="31"/>
      <c r="D168" s="31"/>
      <c r="E168" s="31"/>
      <c r="F168" s="218"/>
      <c r="G168" s="172"/>
      <c r="H168" s="172"/>
      <c r="I168" s="212"/>
      <c r="J168" s="212"/>
      <c r="K168" s="212"/>
      <c r="L168" s="212"/>
      <c r="M168" s="212"/>
      <c r="N168" s="212"/>
      <c r="O168" s="212"/>
      <c r="P168" s="212"/>
      <c r="Q168" s="212"/>
      <c r="R168" s="212"/>
      <c r="S168" s="212"/>
      <c r="T168" s="212"/>
      <c r="U168" s="124"/>
    </row>
    <row r="169" spans="1:21" ht="36" x14ac:dyDescent="0.3">
      <c r="A169" s="222" t="s">
        <v>200</v>
      </c>
      <c r="B169" s="193" t="s">
        <v>312</v>
      </c>
      <c r="C169" s="215" t="s">
        <v>74</v>
      </c>
      <c r="D169" s="223" t="s">
        <v>275</v>
      </c>
      <c r="E169" s="31"/>
      <c r="F169" s="31" t="s">
        <v>313</v>
      </c>
      <c r="G169" s="172">
        <v>50000</v>
      </c>
      <c r="H169" s="172">
        <f>G169</f>
        <v>50000</v>
      </c>
      <c r="I169" s="212"/>
      <c r="J169" s="212"/>
      <c r="K169" s="212"/>
      <c r="L169" s="212"/>
      <c r="M169" s="212"/>
      <c r="N169" s="212"/>
      <c r="O169" s="212"/>
      <c r="P169" s="212"/>
      <c r="Q169" s="212"/>
      <c r="R169" s="224">
        <v>25650</v>
      </c>
      <c r="S169" s="224">
        <v>25650</v>
      </c>
      <c r="T169" s="172">
        <v>24350</v>
      </c>
      <c r="U169" s="124"/>
    </row>
    <row r="170" spans="1:21" ht="54" x14ac:dyDescent="0.3">
      <c r="A170" s="222" t="s">
        <v>203</v>
      </c>
      <c r="B170" s="193" t="s">
        <v>314</v>
      </c>
      <c r="C170" s="215" t="s">
        <v>308</v>
      </c>
      <c r="D170" s="223" t="s">
        <v>275</v>
      </c>
      <c r="E170" s="31"/>
      <c r="F170" s="31" t="s">
        <v>315</v>
      </c>
      <c r="G170" s="172">
        <v>340000</v>
      </c>
      <c r="H170" s="172">
        <v>210000</v>
      </c>
      <c r="I170" s="212"/>
      <c r="J170" s="212"/>
      <c r="K170" s="212"/>
      <c r="L170" s="212"/>
      <c r="M170" s="212"/>
      <c r="N170" s="212"/>
      <c r="O170" s="212"/>
      <c r="P170" s="212"/>
      <c r="Q170" s="212"/>
      <c r="R170" s="224">
        <v>204375</v>
      </c>
      <c r="S170" s="224">
        <v>89375</v>
      </c>
      <c r="T170" s="172">
        <v>120625</v>
      </c>
      <c r="U170" s="124"/>
    </row>
    <row r="171" spans="1:21" ht="34.799999999999997" x14ac:dyDescent="0.3">
      <c r="A171" s="208" t="s">
        <v>316</v>
      </c>
      <c r="B171" s="209" t="s">
        <v>317</v>
      </c>
      <c r="C171" s="31"/>
      <c r="D171" s="31"/>
      <c r="E171" s="31"/>
      <c r="F171" s="218"/>
      <c r="G171" s="219">
        <f t="shared" ref="G171:H171" si="99">SUBTOTAL(109,G172:G174)</f>
        <v>120000</v>
      </c>
      <c r="H171" s="219">
        <f t="shared" si="99"/>
        <v>120000</v>
      </c>
      <c r="I171" s="212"/>
      <c r="J171" s="212"/>
      <c r="K171" s="212"/>
      <c r="L171" s="212"/>
      <c r="M171" s="212"/>
      <c r="N171" s="212"/>
      <c r="O171" s="212"/>
      <c r="P171" s="212"/>
      <c r="Q171" s="212"/>
      <c r="R171" s="219">
        <v>83200</v>
      </c>
      <c r="S171" s="219">
        <v>83200</v>
      </c>
      <c r="T171" s="219">
        <v>36800</v>
      </c>
      <c r="U171" s="124"/>
    </row>
    <row r="172" spans="1:21" x14ac:dyDescent="0.3">
      <c r="A172" s="213" t="s">
        <v>29</v>
      </c>
      <c r="B172" s="214" t="s">
        <v>271</v>
      </c>
      <c r="C172" s="31"/>
      <c r="D172" s="31"/>
      <c r="E172" s="31"/>
      <c r="F172" s="218"/>
      <c r="G172" s="219"/>
      <c r="H172" s="219"/>
      <c r="I172" s="212"/>
      <c r="J172" s="212"/>
      <c r="K172" s="212"/>
      <c r="L172" s="212"/>
      <c r="M172" s="212"/>
      <c r="N172" s="212"/>
      <c r="O172" s="212"/>
      <c r="P172" s="212"/>
      <c r="Q172" s="212"/>
      <c r="R172" s="219"/>
      <c r="S172" s="219"/>
      <c r="T172" s="219"/>
      <c r="U172" s="124"/>
    </row>
    <row r="173" spans="1:21" ht="34.799999999999997" x14ac:dyDescent="0.3">
      <c r="A173" s="208" t="s">
        <v>229</v>
      </c>
      <c r="B173" s="232" t="s">
        <v>301</v>
      </c>
      <c r="C173" s="191"/>
      <c r="D173" s="31"/>
      <c r="E173" s="31"/>
      <c r="F173" s="235"/>
      <c r="G173" s="236"/>
      <c r="H173" s="236"/>
      <c r="I173" s="212"/>
      <c r="J173" s="212"/>
      <c r="K173" s="212"/>
      <c r="L173" s="212"/>
      <c r="M173" s="212"/>
      <c r="N173" s="212"/>
      <c r="O173" s="212"/>
      <c r="P173" s="212"/>
      <c r="Q173" s="212"/>
      <c r="R173" s="212"/>
      <c r="S173" s="212"/>
      <c r="T173" s="212"/>
      <c r="U173" s="124"/>
    </row>
    <row r="174" spans="1:21" ht="36" x14ac:dyDescent="0.3">
      <c r="A174" s="222" t="s">
        <v>200</v>
      </c>
      <c r="B174" s="237" t="s">
        <v>318</v>
      </c>
      <c r="C174" s="215" t="s">
        <v>77</v>
      </c>
      <c r="D174" s="223" t="s">
        <v>275</v>
      </c>
      <c r="E174" s="31"/>
      <c r="F174" s="31" t="s">
        <v>319</v>
      </c>
      <c r="G174" s="172">
        <v>120000</v>
      </c>
      <c r="H174" s="172">
        <f>G174</f>
        <v>120000</v>
      </c>
      <c r="I174" s="212"/>
      <c r="J174" s="212"/>
      <c r="K174" s="212"/>
      <c r="L174" s="212"/>
      <c r="M174" s="212"/>
      <c r="N174" s="212"/>
      <c r="O174" s="212"/>
      <c r="P174" s="212"/>
      <c r="Q174" s="212"/>
      <c r="R174" s="172">
        <v>83200</v>
      </c>
      <c r="S174" s="172">
        <v>83200</v>
      </c>
      <c r="T174" s="172">
        <v>36800</v>
      </c>
      <c r="U174" s="124"/>
    </row>
    <row r="175" spans="1:21" ht="34.799999999999997" x14ac:dyDescent="0.3">
      <c r="A175" s="208" t="s">
        <v>320</v>
      </c>
      <c r="B175" s="209" t="s">
        <v>321</v>
      </c>
      <c r="C175" s="31"/>
      <c r="D175" s="31"/>
      <c r="E175" s="31"/>
      <c r="F175" s="218"/>
      <c r="G175" s="219">
        <f t="shared" ref="G175:H175" si="100">SUBTOTAL(109,G176:G188)</f>
        <v>196500</v>
      </c>
      <c r="H175" s="219">
        <f t="shared" si="100"/>
        <v>196500</v>
      </c>
      <c r="I175" s="212"/>
      <c r="J175" s="212"/>
      <c r="K175" s="212"/>
      <c r="L175" s="212"/>
      <c r="M175" s="212"/>
      <c r="N175" s="212"/>
      <c r="O175" s="212"/>
      <c r="P175" s="212"/>
      <c r="Q175" s="212"/>
      <c r="R175" s="219">
        <v>122460</v>
      </c>
      <c r="S175" s="219">
        <v>122460</v>
      </c>
      <c r="T175" s="219">
        <v>87430</v>
      </c>
      <c r="U175" s="124"/>
    </row>
    <row r="176" spans="1:21" x14ac:dyDescent="0.3">
      <c r="A176" s="213" t="s">
        <v>29</v>
      </c>
      <c r="B176" s="214" t="s">
        <v>271</v>
      </c>
      <c r="C176" s="31"/>
      <c r="D176" s="31"/>
      <c r="E176" s="31"/>
      <c r="F176" s="218"/>
      <c r="G176" s="172"/>
      <c r="H176" s="172"/>
      <c r="I176" s="212"/>
      <c r="J176" s="212"/>
      <c r="K176" s="212"/>
      <c r="L176" s="212"/>
      <c r="M176" s="212"/>
      <c r="N176" s="212"/>
      <c r="O176" s="212"/>
      <c r="P176" s="212"/>
      <c r="Q176" s="212"/>
      <c r="R176" s="212"/>
      <c r="S176" s="212"/>
      <c r="T176" s="212"/>
      <c r="U176" s="124"/>
    </row>
    <row r="177" spans="1:21" ht="34.799999999999997" x14ac:dyDescent="0.3">
      <c r="A177" s="208" t="s">
        <v>229</v>
      </c>
      <c r="B177" s="232" t="s">
        <v>301</v>
      </c>
      <c r="C177" s="31"/>
      <c r="D177" s="31"/>
      <c r="E177" s="31"/>
      <c r="F177" s="218"/>
      <c r="G177" s="172"/>
      <c r="H177" s="172"/>
      <c r="I177" s="212"/>
      <c r="J177" s="212"/>
      <c r="K177" s="212"/>
      <c r="L177" s="212"/>
      <c r="M177" s="212"/>
      <c r="N177" s="212"/>
      <c r="O177" s="212"/>
      <c r="P177" s="212"/>
      <c r="Q177" s="212"/>
      <c r="R177" s="212"/>
      <c r="S177" s="212"/>
      <c r="T177" s="212"/>
      <c r="U177" s="124"/>
    </row>
    <row r="178" spans="1:21" x14ac:dyDescent="0.3">
      <c r="A178" s="220" t="s">
        <v>322</v>
      </c>
      <c r="B178" s="221" t="s">
        <v>273</v>
      </c>
      <c r="C178" s="31"/>
      <c r="D178" s="31"/>
      <c r="E178" s="31"/>
      <c r="F178" s="218"/>
      <c r="G178" s="172"/>
      <c r="H178" s="172"/>
      <c r="I178" s="212"/>
      <c r="J178" s="212"/>
      <c r="K178" s="212"/>
      <c r="L178" s="212"/>
      <c r="M178" s="212"/>
      <c r="N178" s="212"/>
      <c r="O178" s="212"/>
      <c r="P178" s="212"/>
      <c r="Q178" s="212"/>
      <c r="R178" s="212"/>
      <c r="S178" s="212"/>
      <c r="T178" s="212"/>
      <c r="U178" s="124"/>
    </row>
    <row r="179" spans="1:21" ht="54" x14ac:dyDescent="0.3">
      <c r="A179" s="222" t="s">
        <v>200</v>
      </c>
      <c r="B179" s="238" t="s">
        <v>323</v>
      </c>
      <c r="C179" s="134"/>
      <c r="D179" s="223"/>
      <c r="E179" s="31"/>
      <c r="F179" s="31"/>
      <c r="G179" s="172">
        <f t="shared" ref="G179:H179" si="101">SUBTOTAL(109,G180:G185)</f>
        <v>196500</v>
      </c>
      <c r="H179" s="172">
        <f t="shared" si="101"/>
        <v>196500</v>
      </c>
      <c r="I179" s="212"/>
      <c r="J179" s="212"/>
      <c r="K179" s="212"/>
      <c r="L179" s="212"/>
      <c r="M179" s="212"/>
      <c r="N179" s="212"/>
      <c r="O179" s="212"/>
      <c r="P179" s="212"/>
      <c r="Q179" s="212"/>
      <c r="R179" s="172">
        <v>122460</v>
      </c>
      <c r="S179" s="172">
        <v>122460</v>
      </c>
      <c r="T179" s="172">
        <v>87430</v>
      </c>
      <c r="U179" s="124"/>
    </row>
    <row r="180" spans="1:21" ht="90" x14ac:dyDescent="0.3">
      <c r="A180" s="230" t="s">
        <v>303</v>
      </c>
      <c r="B180" s="239" t="s">
        <v>324</v>
      </c>
      <c r="C180" s="134" t="s">
        <v>148</v>
      </c>
      <c r="D180" s="223" t="s">
        <v>275</v>
      </c>
      <c r="E180" s="31"/>
      <c r="F180" s="240" t="s">
        <v>325</v>
      </c>
      <c r="G180" s="241">
        <v>167000</v>
      </c>
      <c r="H180" s="241">
        <v>167000</v>
      </c>
      <c r="I180" s="212"/>
      <c r="J180" s="212"/>
      <c r="K180" s="212"/>
      <c r="L180" s="212"/>
      <c r="M180" s="212"/>
      <c r="N180" s="212"/>
      <c r="O180" s="212"/>
      <c r="P180" s="212"/>
      <c r="Q180" s="212"/>
      <c r="R180" s="172">
        <v>120930</v>
      </c>
      <c r="S180" s="172">
        <v>120930</v>
      </c>
      <c r="T180" s="241">
        <v>46070</v>
      </c>
      <c r="U180" s="124"/>
    </row>
    <row r="181" spans="1:21" ht="108" x14ac:dyDescent="0.3">
      <c r="A181" s="242"/>
      <c r="B181" s="239" t="s">
        <v>326</v>
      </c>
      <c r="C181" s="124" t="s">
        <v>148</v>
      </c>
      <c r="D181" s="223" t="s">
        <v>327</v>
      </c>
      <c r="E181" s="31"/>
      <c r="F181" s="240" t="s">
        <v>328</v>
      </c>
      <c r="G181" s="241">
        <v>10000</v>
      </c>
      <c r="H181" s="241">
        <v>10000</v>
      </c>
      <c r="I181" s="212"/>
      <c r="J181" s="212"/>
      <c r="K181" s="212"/>
      <c r="L181" s="212"/>
      <c r="M181" s="212"/>
      <c r="N181" s="212"/>
      <c r="O181" s="212"/>
      <c r="P181" s="212"/>
      <c r="Q181" s="212"/>
      <c r="R181" s="241">
        <v>600</v>
      </c>
      <c r="S181" s="241">
        <v>600</v>
      </c>
      <c r="T181" s="241">
        <v>9400</v>
      </c>
      <c r="U181" s="124"/>
    </row>
    <row r="182" spans="1:21" ht="72" x14ac:dyDescent="0.3">
      <c r="A182" s="242"/>
      <c r="B182" s="239" t="s">
        <v>329</v>
      </c>
      <c r="C182" s="124" t="s">
        <v>148</v>
      </c>
      <c r="D182" s="223" t="s">
        <v>327</v>
      </c>
      <c r="E182" s="31"/>
      <c r="F182" s="240" t="s">
        <v>330</v>
      </c>
      <c r="G182" s="241">
        <v>7500</v>
      </c>
      <c r="H182" s="241">
        <v>7500</v>
      </c>
      <c r="I182" s="212"/>
      <c r="J182" s="212"/>
      <c r="K182" s="212"/>
      <c r="L182" s="212"/>
      <c r="M182" s="212"/>
      <c r="N182" s="212"/>
      <c r="O182" s="212"/>
      <c r="P182" s="212"/>
      <c r="Q182" s="212"/>
      <c r="R182" s="241">
        <v>450</v>
      </c>
      <c r="S182" s="241">
        <v>450</v>
      </c>
      <c r="T182" s="241">
        <v>7050</v>
      </c>
      <c r="U182" s="124"/>
    </row>
    <row r="183" spans="1:21" ht="72" x14ac:dyDescent="0.3">
      <c r="A183" s="242"/>
      <c r="B183" s="239" t="s">
        <v>331</v>
      </c>
      <c r="C183" s="124" t="s">
        <v>148</v>
      </c>
      <c r="D183" s="223" t="s">
        <v>327</v>
      </c>
      <c r="E183" s="31"/>
      <c r="F183" s="240" t="s">
        <v>332</v>
      </c>
      <c r="G183" s="241">
        <v>8000</v>
      </c>
      <c r="H183" s="241">
        <v>8000</v>
      </c>
      <c r="I183" s="212"/>
      <c r="J183" s="212"/>
      <c r="K183" s="212"/>
      <c r="L183" s="212"/>
      <c r="M183" s="212"/>
      <c r="N183" s="212"/>
      <c r="O183" s="212"/>
      <c r="P183" s="212"/>
      <c r="Q183" s="212"/>
      <c r="R183" s="241">
        <v>480</v>
      </c>
      <c r="S183" s="241">
        <v>480</v>
      </c>
      <c r="T183" s="241">
        <v>7520</v>
      </c>
      <c r="U183" s="124"/>
    </row>
    <row r="184" spans="1:21" ht="144" x14ac:dyDescent="0.3">
      <c r="A184" s="242"/>
      <c r="B184" s="239" t="s">
        <v>333</v>
      </c>
      <c r="C184" s="124" t="s">
        <v>148</v>
      </c>
      <c r="D184" s="223" t="s">
        <v>327</v>
      </c>
      <c r="E184" s="31"/>
      <c r="F184" s="223" t="s">
        <v>334</v>
      </c>
      <c r="G184" s="241">
        <v>4000</v>
      </c>
      <c r="H184" s="241">
        <v>4000</v>
      </c>
      <c r="I184" s="212"/>
      <c r="J184" s="212"/>
      <c r="K184" s="212"/>
      <c r="L184" s="212"/>
      <c r="M184" s="212"/>
      <c r="N184" s="212"/>
      <c r="O184" s="212"/>
      <c r="P184" s="212"/>
      <c r="Q184" s="212"/>
      <c r="R184" s="241">
        <v>0</v>
      </c>
      <c r="S184" s="241">
        <v>0</v>
      </c>
      <c r="T184" s="241">
        <v>4000</v>
      </c>
      <c r="U184" s="124"/>
    </row>
    <row r="185" spans="1:21" ht="36" x14ac:dyDescent="0.3">
      <c r="A185" s="242"/>
      <c r="B185" s="239" t="s">
        <v>335</v>
      </c>
      <c r="C185" s="124"/>
      <c r="D185" s="223"/>
      <c r="E185" s="31"/>
      <c r="F185" s="243"/>
      <c r="G185" s="212"/>
      <c r="H185" s="212"/>
      <c r="I185" s="212"/>
      <c r="J185" s="212"/>
      <c r="K185" s="212"/>
      <c r="L185" s="212"/>
      <c r="M185" s="212"/>
      <c r="N185" s="212"/>
      <c r="O185" s="212"/>
      <c r="P185" s="212"/>
      <c r="Q185" s="212"/>
      <c r="R185" s="241"/>
      <c r="S185" s="241"/>
      <c r="T185" s="241">
        <v>13390</v>
      </c>
      <c r="U185" s="124"/>
    </row>
  </sheetData>
  <protectedRanges>
    <protectedRange sqref="D95:D98 D127:D130" name="Range10_1_1_4_1_1_1_1_1_1_2_1_2_3_1_2_5"/>
    <protectedRange sqref="B129 B97" name="Range10_1_1_4_1_1_1_1_1_1_2_1_2_3_1_4_1_3_1_2"/>
    <protectedRange sqref="B95" name="Range10_1_1_4_1_1_1_1_1_1_2_1_2_3_1_2_1_4"/>
    <protectedRange sqref="B128" name="Range10_1_1_4_1_1_1_1_1_1_2_1_2_3_1_2_1_1_3"/>
    <protectedRange sqref="B98" name="Range10_1_1_4_1_1_1_1_1_1_2_1_2_3_1_4_1_3_2"/>
    <protectedRange sqref="B130" name="Range10_1_1_4_1_1_1_1_1_1_2_1_2_3_1_4_1_1_3"/>
  </protectedRanges>
  <autoFilter ref="C5:C17"/>
  <mergeCells count="32">
    <mergeCell ref="R7:R8"/>
    <mergeCell ref="S7:S8"/>
    <mergeCell ref="Q5:Q8"/>
    <mergeCell ref="R5:S6"/>
    <mergeCell ref="T5:T8"/>
    <mergeCell ref="U5:U8"/>
    <mergeCell ref="F6:F8"/>
    <mergeCell ref="G6:H6"/>
    <mergeCell ref="G7:G8"/>
    <mergeCell ref="H7:H8"/>
    <mergeCell ref="I7:I8"/>
    <mergeCell ref="J7:J8"/>
    <mergeCell ref="F5:H5"/>
    <mergeCell ref="I5:J6"/>
    <mergeCell ref="K5:L6"/>
    <mergeCell ref="M5:M8"/>
    <mergeCell ref="N5:O6"/>
    <mergeCell ref="P5:P8"/>
    <mergeCell ref="K7:K8"/>
    <mergeCell ref="L7:L8"/>
    <mergeCell ref="N7:N8"/>
    <mergeCell ref="O7:O8"/>
    <mergeCell ref="A1:P1"/>
    <mergeCell ref="T1:U1"/>
    <mergeCell ref="A2:U2"/>
    <mergeCell ref="A3:U3"/>
    <mergeCell ref="A4:U4"/>
    <mergeCell ref="A5:A8"/>
    <mergeCell ref="B5:B8"/>
    <mergeCell ref="C5:C8"/>
    <mergeCell ref="D5:D8"/>
    <mergeCell ref="E5:E8"/>
  </mergeCells>
  <printOptions horizontalCentered="1"/>
  <pageMargins left="0.39370078740157483" right="0.19685039370078741" top="0.31496062992125984" bottom="0.47244094488188981" header="0.19685039370078741" footer="0.31496062992125984"/>
  <pageSetup paperSize="9" scale="70" orientation="landscape" r:id="rId1"/>
  <headerFooter>
    <oddFooter>Page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58-CKNS</vt:lpstr>
      <vt:lpstr>'58-CKNS'!Print_Area</vt:lpstr>
      <vt:lpstr>'58-CKNS'!Print_Titles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2025-01-14T07:26:19Z</dcterms:created>
  <dcterms:modified xsi:type="dcterms:W3CDTF">2025-01-14T07:26:32Z</dcterms:modified>
</cp:coreProperties>
</file>