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NGVIEC\CONGVIEC2025\CKNS\TINH\THUCHIENDUTOAN\"/>
    </mc:Choice>
  </mc:AlternateContent>
  <bookViews>
    <workbookView xWindow="0" yWindow="0" windowWidth="28800" windowHeight="11730"/>
  </bookViews>
  <sheets>
    <sheet name="Thang 3" sheetId="1" r:id="rId1"/>
  </sheets>
  <definedNames>
    <definedName name="_xlnm.Print_Area" localSheetId="0">'Thang 3'!$A$5:$M$36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7" i="1" l="1"/>
  <c r="K67" i="1"/>
  <c r="I67" i="1"/>
  <c r="H67" i="1"/>
  <c r="L65" i="1"/>
  <c r="K65" i="1"/>
  <c r="I65" i="1"/>
  <c r="H65" i="1"/>
  <c r="L64" i="1"/>
  <c r="K64" i="1"/>
  <c r="I64" i="1"/>
  <c r="H64" i="1"/>
  <c r="F61" i="1"/>
  <c r="J61" i="1" s="1"/>
  <c r="C61" i="1"/>
  <c r="J60" i="1"/>
  <c r="I60" i="1"/>
  <c r="J59" i="1"/>
  <c r="I59" i="1"/>
  <c r="J58" i="1"/>
  <c r="I58" i="1"/>
  <c r="J57" i="1"/>
  <c r="I57" i="1"/>
  <c r="J56" i="1"/>
  <c r="I56" i="1"/>
  <c r="J55" i="1"/>
  <c r="F55" i="1"/>
  <c r="I55" i="1" s="1"/>
  <c r="C55" i="1"/>
  <c r="M54" i="1"/>
  <c r="L54" i="1"/>
  <c r="K54" i="1"/>
  <c r="J54" i="1"/>
  <c r="I54" i="1"/>
  <c r="H54" i="1"/>
  <c r="J53" i="1"/>
  <c r="I53" i="1"/>
  <c r="M52" i="1"/>
  <c r="L52" i="1"/>
  <c r="K52" i="1"/>
  <c r="J52" i="1"/>
  <c r="I52" i="1"/>
  <c r="H52" i="1"/>
  <c r="F51" i="1"/>
  <c r="J51" i="1" s="1"/>
  <c r="C51" i="1"/>
  <c r="L50" i="1"/>
  <c r="K50" i="1"/>
  <c r="F50" i="1"/>
  <c r="J50" i="1" s="1"/>
  <c r="E50" i="1"/>
  <c r="C50" i="1"/>
  <c r="M50" i="1" s="1"/>
  <c r="E49" i="1"/>
  <c r="E42" i="1"/>
  <c r="E41" i="1" s="1"/>
  <c r="M41" i="1"/>
  <c r="J41" i="1"/>
  <c r="D41" i="1"/>
  <c r="H41" i="1" s="1"/>
  <c r="F40" i="1"/>
  <c r="C40" i="1"/>
  <c r="M40" i="1" s="1"/>
  <c r="C39" i="1"/>
  <c r="C38" i="1" s="1"/>
  <c r="M38" i="1" s="1"/>
  <c r="M36" i="1"/>
  <c r="J36" i="1"/>
  <c r="M34" i="1"/>
  <c r="L34" i="1"/>
  <c r="K34" i="1"/>
  <c r="J34" i="1"/>
  <c r="I34" i="1"/>
  <c r="H34" i="1"/>
  <c r="L33" i="1"/>
  <c r="K33" i="1"/>
  <c r="L32" i="1"/>
  <c r="K32" i="1"/>
  <c r="J32" i="1"/>
  <c r="I32" i="1"/>
  <c r="H32" i="1"/>
  <c r="M31" i="1"/>
  <c r="L31" i="1"/>
  <c r="K31" i="1"/>
  <c r="J31" i="1"/>
  <c r="I31" i="1"/>
  <c r="H31" i="1"/>
  <c r="M30" i="1"/>
  <c r="L30" i="1"/>
  <c r="K30" i="1"/>
  <c r="J30" i="1"/>
  <c r="I30" i="1"/>
  <c r="H30" i="1"/>
  <c r="J29" i="1"/>
  <c r="M28" i="1"/>
  <c r="L28" i="1"/>
  <c r="K28" i="1"/>
  <c r="J28" i="1"/>
  <c r="I28" i="1"/>
  <c r="H28" i="1"/>
  <c r="L27" i="1"/>
  <c r="K27" i="1"/>
  <c r="J27" i="1"/>
  <c r="I27" i="1"/>
  <c r="H27" i="1"/>
  <c r="L26" i="1"/>
  <c r="K26" i="1"/>
  <c r="F26" i="1"/>
  <c r="J26" i="1" s="1"/>
  <c r="C26" i="1"/>
  <c r="M26" i="1" s="1"/>
  <c r="M25" i="1"/>
  <c r="L25" i="1"/>
  <c r="K25" i="1"/>
  <c r="J25" i="1"/>
  <c r="I25" i="1"/>
  <c r="H25" i="1"/>
  <c r="M23" i="1"/>
  <c r="L23" i="1"/>
  <c r="K23" i="1"/>
  <c r="J23" i="1"/>
  <c r="I23" i="1"/>
  <c r="H23" i="1"/>
  <c r="M22" i="1"/>
  <c r="L22" i="1"/>
  <c r="K22" i="1"/>
  <c r="J22" i="1"/>
  <c r="I22" i="1"/>
  <c r="H22" i="1"/>
  <c r="M21" i="1"/>
  <c r="L21" i="1"/>
  <c r="K21" i="1"/>
  <c r="J21" i="1"/>
  <c r="I21" i="1"/>
  <c r="H21" i="1"/>
  <c r="M20" i="1"/>
  <c r="L20" i="1"/>
  <c r="K20" i="1"/>
  <c r="J20" i="1"/>
  <c r="I20" i="1"/>
  <c r="H20" i="1"/>
  <c r="M19" i="1"/>
  <c r="L19" i="1"/>
  <c r="K19" i="1"/>
  <c r="J19" i="1"/>
  <c r="I19" i="1"/>
  <c r="H19" i="1"/>
  <c r="M18" i="1"/>
  <c r="L18" i="1"/>
  <c r="K18" i="1"/>
  <c r="J18" i="1"/>
  <c r="I18" i="1"/>
  <c r="H18" i="1"/>
  <c r="M17" i="1"/>
  <c r="L17" i="1"/>
  <c r="K17" i="1"/>
  <c r="J17" i="1"/>
  <c r="I17" i="1"/>
  <c r="H17" i="1"/>
  <c r="M16" i="1"/>
  <c r="L16" i="1"/>
  <c r="K16" i="1"/>
  <c r="J16" i="1"/>
  <c r="I16" i="1"/>
  <c r="H16" i="1"/>
  <c r="M15" i="1"/>
  <c r="L15" i="1"/>
  <c r="K15" i="1"/>
  <c r="J15" i="1"/>
  <c r="I15" i="1"/>
  <c r="H15" i="1"/>
  <c r="M14" i="1"/>
  <c r="L14" i="1"/>
  <c r="K14" i="1"/>
  <c r="J14" i="1"/>
  <c r="I14" i="1"/>
  <c r="H14" i="1"/>
  <c r="M13" i="1"/>
  <c r="L13" i="1"/>
  <c r="K13" i="1"/>
  <c r="J13" i="1"/>
  <c r="I13" i="1"/>
  <c r="H13" i="1"/>
  <c r="M12" i="1"/>
  <c r="L12" i="1"/>
  <c r="K12" i="1"/>
  <c r="J12" i="1"/>
  <c r="I12" i="1"/>
  <c r="H12" i="1"/>
  <c r="J11" i="1"/>
  <c r="I11" i="1"/>
  <c r="G11" i="1"/>
  <c r="K11" i="1" s="1"/>
  <c r="F11" i="1"/>
  <c r="H11" i="1" s="1"/>
  <c r="E11" i="1"/>
  <c r="D11" i="1"/>
  <c r="C11" i="1"/>
  <c r="C10" i="1" s="1"/>
  <c r="F10" i="1"/>
  <c r="F9" i="1" s="1"/>
  <c r="E10" i="1"/>
  <c r="E9" i="1" s="1"/>
  <c r="D10" i="1"/>
  <c r="D9" i="1" s="1"/>
  <c r="J10" i="1" l="1"/>
  <c r="C9" i="1"/>
  <c r="H40" i="1"/>
  <c r="L41" i="1"/>
  <c r="E40" i="1"/>
  <c r="I41" i="1"/>
  <c r="I9" i="1"/>
  <c r="J9" i="1"/>
  <c r="H9" i="1"/>
  <c r="G10" i="1"/>
  <c r="L11" i="1"/>
  <c r="H10" i="1"/>
  <c r="M11" i="1"/>
  <c r="J40" i="1"/>
  <c r="I10" i="1"/>
  <c r="H26" i="1"/>
  <c r="M39" i="1"/>
  <c r="K41" i="1"/>
  <c r="H50" i="1"/>
  <c r="I51" i="1"/>
  <c r="I61" i="1"/>
  <c r="I26" i="1"/>
  <c r="I50" i="1"/>
  <c r="F39" i="1"/>
  <c r="D40" i="1"/>
  <c r="L40" i="1" l="1"/>
  <c r="E39" i="1"/>
  <c r="K40" i="1"/>
  <c r="D39" i="1"/>
  <c r="M10" i="1"/>
  <c r="L10" i="1"/>
  <c r="K10" i="1"/>
  <c r="G9" i="1"/>
  <c r="I40" i="1"/>
  <c r="J39" i="1"/>
  <c r="I39" i="1"/>
  <c r="F38" i="1"/>
  <c r="H39" i="1"/>
  <c r="M9" i="1" l="1"/>
  <c r="L9" i="1"/>
  <c r="K9" i="1"/>
  <c r="I38" i="1"/>
  <c r="J38" i="1"/>
  <c r="K39" i="1"/>
  <c r="D38" i="1"/>
  <c r="K38" i="1" s="1"/>
  <c r="L39" i="1"/>
  <c r="E38" i="1"/>
  <c r="L38" i="1" s="1"/>
  <c r="H38" i="1" l="1"/>
</calcChain>
</file>

<file path=xl/sharedStrings.xml><?xml version="1.0" encoding="utf-8"?>
<sst xmlns="http://schemas.openxmlformats.org/spreadsheetml/2006/main" count="120" uniqueCount="103">
  <si>
    <t>UBND TỈNH QUẢNG BÌNH</t>
  </si>
  <si>
    <t>Biểu số 59/CK-NSNN</t>
  </si>
  <si>
    <t>CÂN ĐỐI NGÂN SÁCH ĐỊA PHƯƠNG QUÝ 1 NĂM 2025</t>
  </si>
  <si>
    <t>Đơn vị tính: triệu đồng</t>
  </si>
  <si>
    <t>Số TT</t>
  </si>
  <si>
    <t>Chỉ tiêu</t>
  </si>
  <si>
    <t>Thực hiện đến 31/3/2024 trên địa bàn</t>
  </si>
  <si>
    <t>Dự toán năm 2025</t>
  </si>
  <si>
    <t>Thực hiện đến 31/3/2025 trên địa bàn</t>
  </si>
  <si>
    <t>Ước thực hiện đến 31/3/2025 trên địa bàn</t>
  </si>
  <si>
    <t>So sánh tỷ lệ (%) theo thực hiện</t>
  </si>
  <si>
    <t>So sánh tỷ lệ (%) theo ước thực hiện</t>
  </si>
  <si>
    <t>TW</t>
  </si>
  <si>
    <t>ĐP</t>
  </si>
  <si>
    <t>TW 24</t>
  </si>
  <si>
    <t>ĐP 24</t>
  </si>
  <si>
    <t>Cùng kỳ</t>
  </si>
  <si>
    <t>PHẦN THU</t>
  </si>
  <si>
    <t>Tổng thu NSNN (I+II+III)</t>
  </si>
  <si>
    <t>I</t>
  </si>
  <si>
    <t xml:space="preserve">   Thu tại địa bàn (1+2)</t>
  </si>
  <si>
    <t xml:space="preserve">   Thu cân đối ngân sách</t>
  </si>
  <si>
    <t>1.1</t>
  </si>
  <si>
    <t>Thu DNNN  TW</t>
  </si>
  <si>
    <t>1.2</t>
  </si>
  <si>
    <t>Thu DNNN ĐP</t>
  </si>
  <si>
    <t>1.3</t>
  </si>
  <si>
    <t>Thu từ  DN có vốn ĐTNN</t>
  </si>
  <si>
    <t>1.4</t>
  </si>
  <si>
    <t>Thu ngoài QD</t>
  </si>
  <si>
    <t>1.5</t>
  </si>
  <si>
    <t>Thu thuế trước bạ</t>
  </si>
  <si>
    <t>1.6</t>
  </si>
  <si>
    <t>Thuế sử dụng đất phi NN</t>
  </si>
  <si>
    <t>1.7</t>
  </si>
  <si>
    <t>Thu tiền thuê đất</t>
  </si>
  <si>
    <t>1.8</t>
  </si>
  <si>
    <t>Thuế thu nhập cá nhân</t>
  </si>
  <si>
    <t>1.9</t>
  </si>
  <si>
    <t>Phí và lệ phí</t>
  </si>
  <si>
    <t xml:space="preserve"> - Trung ương</t>
  </si>
  <si>
    <t xml:space="preserve"> - Phí BVMT đối với KTKS</t>
  </si>
  <si>
    <t>1.10</t>
  </si>
  <si>
    <t>Thu tiền sử dụng đất</t>
  </si>
  <si>
    <t>1.11</t>
  </si>
  <si>
    <t>Thuế chuyển quyền SDĐ</t>
  </si>
  <si>
    <t>1.12</t>
  </si>
  <si>
    <t>Thuế bảo vệ môi trường</t>
  </si>
  <si>
    <t>1.13</t>
  </si>
  <si>
    <t>Thu cấp quyền KT Khoáng sản</t>
  </si>
  <si>
    <t>1.14</t>
  </si>
  <si>
    <t>Thu khác</t>
  </si>
  <si>
    <t xml:space="preserve"> - Phạt ATGT</t>
  </si>
  <si>
    <t>1.15</t>
  </si>
  <si>
    <t>Thu từ quỹ đất công ích và thu hoa lợi công sản khác</t>
  </si>
  <si>
    <t>1.16</t>
  </si>
  <si>
    <t>Thu xổ số kiến thiết</t>
  </si>
  <si>
    <t>1.17</t>
  </si>
  <si>
    <t>Thu cổ tức, lợi nhuận được chia và LNST NSĐP hưởng 100%</t>
  </si>
  <si>
    <t>Thu tiền sử dụng khu vực biển</t>
  </si>
  <si>
    <t xml:space="preserve"> Thu từ XNK</t>
  </si>
  <si>
    <t>II</t>
  </si>
  <si>
    <t>Ghi thu ghi chi vốn viện trợ không hoàn lại các tổ chức phi chính phủ</t>
  </si>
  <si>
    <t>III</t>
  </si>
  <si>
    <t>Các khoản huy động, đóng góp</t>
  </si>
  <si>
    <t>PHẦN CHI</t>
  </si>
  <si>
    <t/>
  </si>
  <si>
    <t>TỔNG CHI NSĐP</t>
  </si>
  <si>
    <t>A</t>
  </si>
  <si>
    <t xml:space="preserve">Tổng chi cân đối </t>
  </si>
  <si>
    <t>Chi đầu tư phát triển</t>
  </si>
  <si>
    <t>Chi xây dựng cơ bản</t>
  </si>
  <si>
    <t>Vốn tập trung trong nước</t>
  </si>
  <si>
    <t>Vốn đầu tư hạ tầng khu kinh tế, khu công nghiệp</t>
  </si>
  <si>
    <t>Vốn thu từ tiền sử dụng đất</t>
  </si>
  <si>
    <t>-</t>
  </si>
  <si>
    <t>Dự kiến đầu tư hạ tầng các dự án tạo quỹ đất</t>
  </si>
  <si>
    <t xml:space="preserve"> Bổ sung vốn ĐT XDCB</t>
  </si>
  <si>
    <t>Chi từ nguồn thu xổ số kiến thiết</t>
  </si>
  <si>
    <t>Chi đầu tư từ nguồn vay lại Chính phủ</t>
  </si>
  <si>
    <t>Chi từ nguồn bội chi NSĐP</t>
  </si>
  <si>
    <t>Chi thường xuyên</t>
  </si>
  <si>
    <t xml:space="preserve"> Chi ANQP địa phương</t>
  </si>
  <si>
    <t>Chi Giáo dục, đào tạo và dạy nghề</t>
  </si>
  <si>
    <t>Chi SN Y tế</t>
  </si>
  <si>
    <t>Chi khoa học - công nghệ</t>
  </si>
  <si>
    <t>Chi Văn hóa, TTDL</t>
  </si>
  <si>
    <t>Chi SN phát thanh- Truyền hình</t>
  </si>
  <si>
    <t>Chi bảo vệ môi trường</t>
  </si>
  <si>
    <t>Chi các hoạt động kinh tế</t>
  </si>
  <si>
    <t xml:space="preserve"> Chi QLHC-Đảng, Đoàn thể</t>
  </si>
  <si>
    <t>Chi đảm bảo xã hội</t>
  </si>
  <si>
    <t>Chi khác ngân sách</t>
  </si>
  <si>
    <t>Dự phòng hụt thu cân đối</t>
  </si>
  <si>
    <t>Nguồn kinh phí thực hiện cải cách tiền lương</t>
  </si>
  <si>
    <t>Chi dự phòng ngân sách</t>
  </si>
  <si>
    <t>IV</t>
  </si>
  <si>
    <t>Chi bổ sung quỹ DTTC</t>
  </si>
  <si>
    <t>B</t>
  </si>
  <si>
    <t>C</t>
  </si>
  <si>
    <t>Chi trả nợ gốc và lãi vay</t>
  </si>
  <si>
    <t>D</t>
  </si>
  <si>
    <t>Chi vốn chương trình mục tiêu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</si>
</sst>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20">
    <font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sz val="11"/>
      <color theme="1"/>
      <name val="Calibri"/>
      <family val="2"/>
    </font>
    <font>
      <sz val="10"/>
      <color theme="1"/>
      <name val="Times New Roman"/>
      <family val="1"/>
    </font>
    <font>
      <sz val="9"/>
      <color theme="1"/>
      <name val="Arial"/>
      <family val="2"/>
    </font>
    <font>
      <u/>
      <sz val="10"/>
      <name val="Times New Roman"/>
      <family val="1"/>
    </font>
    <font>
      <sz val="10"/>
      <name val="Arial"/>
      <family val="2"/>
      <charset val="163"/>
    </font>
    <font>
      <i/>
      <sz val="10"/>
      <color theme="1"/>
      <name val="Times New Roman"/>
      <family val="1"/>
    </font>
    <font>
      <i/>
      <sz val="9"/>
      <color theme="1"/>
      <name val="Arial"/>
      <family val="2"/>
    </font>
    <font>
      <sz val="14"/>
      <color indexed="8"/>
      <name val="Times New Roman"/>
      <family val="2"/>
      <charset val="163"/>
    </font>
    <font>
      <b/>
      <sz val="10"/>
      <color theme="1"/>
      <name val="Times New Roman"/>
      <family val="1"/>
    </font>
    <font>
      <b/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8" fillId="0" borderId="0"/>
    <xf numFmtId="0" fontId="10" fillId="0" borderId="0"/>
    <xf numFmtId="0" fontId="1" fillId="0" borderId="0"/>
    <xf numFmtId="0" fontId="1" fillId="0" borderId="0"/>
    <xf numFmtId="0" fontId="14" fillId="0" borderId="0"/>
    <xf numFmtId="0" fontId="17" fillId="0" borderId="0"/>
  </cellStyleXfs>
  <cellXfs count="77">
    <xf numFmtId="0" fontId="0" fillId="0" borderId="0" xfId="0"/>
    <xf numFmtId="0" fontId="2" fillId="0" borderId="0" xfId="0" applyFont="1" applyFill="1" applyAlignment="1"/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9" fontId="4" fillId="0" borderId="0" xfId="1" applyFont="1" applyFill="1"/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3" fontId="4" fillId="0" borderId="0" xfId="0" applyNumberFormat="1" applyFont="1" applyFill="1" applyAlignment="1">
      <alignment horizontal="left"/>
    </xf>
    <xf numFmtId="3" fontId="6" fillId="0" borderId="0" xfId="0" applyNumberFormat="1" applyFont="1" applyFill="1" applyAlignment="1">
      <alignment horizontal="left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3" fontId="5" fillId="0" borderId="2" xfId="0" applyNumberFormat="1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3" fontId="9" fillId="2" borderId="2" xfId="2" applyNumberFormat="1" applyFont="1" applyFill="1" applyBorder="1" applyAlignment="1">
      <alignment horizontal="center" vertical="center"/>
    </xf>
    <xf numFmtId="3" fontId="9" fillId="2" borderId="2" xfId="2" applyNumberFormat="1" applyFont="1" applyFill="1" applyBorder="1" applyAlignment="1">
      <alignment horizontal="center" vertical="center" wrapText="1"/>
    </xf>
    <xf numFmtId="3" fontId="4" fillId="2" borderId="2" xfId="0" applyNumberFormat="1" applyFont="1" applyFill="1" applyBorder="1" applyAlignment="1">
      <alignment horizontal="right" vertical="center"/>
    </xf>
    <xf numFmtId="3" fontId="4" fillId="0" borderId="2" xfId="0" applyNumberFormat="1" applyFont="1" applyFill="1" applyBorder="1" applyAlignment="1">
      <alignment horizontal="right" vertical="center"/>
    </xf>
    <xf numFmtId="4" fontId="4" fillId="2" borderId="2" xfId="0" applyNumberFormat="1" applyFont="1" applyFill="1" applyBorder="1" applyAlignment="1">
      <alignment horizontal="right" vertical="center"/>
    </xf>
    <xf numFmtId="10" fontId="4" fillId="0" borderId="0" xfId="1" applyNumberFormat="1" applyFont="1" applyFill="1"/>
    <xf numFmtId="3" fontId="9" fillId="3" borderId="2" xfId="2" applyNumberFormat="1" applyFont="1" applyFill="1" applyBorder="1" applyAlignment="1">
      <alignment horizontal="center" vertical="center"/>
    </xf>
    <xf numFmtId="3" fontId="9" fillId="3" borderId="2" xfId="2" applyNumberFormat="1" applyFont="1" applyFill="1" applyBorder="1" applyAlignment="1">
      <alignment horizontal="center" vertical="center" wrapText="1"/>
    </xf>
    <xf numFmtId="3" fontId="5" fillId="3" borderId="2" xfId="0" applyNumberFormat="1" applyFont="1" applyFill="1" applyBorder="1" applyAlignment="1">
      <alignment horizontal="right" vertical="center"/>
    </xf>
    <xf numFmtId="4" fontId="9" fillId="3" borderId="2" xfId="0" applyNumberFormat="1" applyFont="1" applyFill="1" applyBorder="1" applyAlignment="1">
      <alignment horizontal="right" vertical="center"/>
    </xf>
    <xf numFmtId="9" fontId="5" fillId="3" borderId="0" xfId="1" applyFont="1" applyFill="1"/>
    <xf numFmtId="0" fontId="5" fillId="3" borderId="0" xfId="0" applyFont="1" applyFill="1"/>
    <xf numFmtId="3" fontId="9" fillId="0" borderId="2" xfId="0" applyNumberFormat="1" applyFont="1" applyFill="1" applyBorder="1" applyAlignment="1">
      <alignment horizontal="center" vertical="center"/>
    </xf>
    <xf numFmtId="3" fontId="9" fillId="0" borderId="2" xfId="0" applyNumberFormat="1" applyFont="1" applyFill="1" applyBorder="1" applyAlignment="1">
      <alignment horizontal="left" vertical="center" wrapText="1"/>
    </xf>
    <xf numFmtId="3" fontId="9" fillId="0" borderId="2" xfId="0" applyNumberFormat="1" applyFont="1" applyFill="1" applyBorder="1" applyAlignment="1">
      <alignment horizontal="right" vertical="center"/>
    </xf>
    <xf numFmtId="4" fontId="9" fillId="0" borderId="2" xfId="0" applyNumberFormat="1" applyFont="1" applyFill="1" applyBorder="1" applyAlignment="1">
      <alignment horizontal="right" vertical="center"/>
    </xf>
    <xf numFmtId="9" fontId="9" fillId="0" borderId="0" xfId="1" applyFont="1" applyFill="1"/>
    <xf numFmtId="0" fontId="9" fillId="0" borderId="0" xfId="0" applyFont="1" applyFill="1"/>
    <xf numFmtId="3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left" vertical="center" wrapText="1"/>
    </xf>
    <xf numFmtId="164" fontId="11" fillId="0" borderId="2" xfId="3" applyNumberFormat="1" applyFont="1" applyBorder="1" applyAlignment="1">
      <alignment horizontal="right" vertical="center" wrapText="1"/>
    </xf>
    <xf numFmtId="3" fontId="4" fillId="0" borderId="2" xfId="4" applyNumberFormat="1" applyFont="1" applyFill="1" applyBorder="1" applyAlignment="1">
      <alignment horizontal="right" vertical="center"/>
    </xf>
    <xf numFmtId="164" fontId="12" fillId="0" borderId="2" xfId="0" applyNumberFormat="1" applyFont="1" applyBorder="1" applyAlignment="1">
      <alignment horizontal="right" vertical="center" wrapText="1"/>
    </xf>
    <xf numFmtId="3" fontId="4" fillId="0" borderId="2" xfId="5" applyNumberFormat="1" applyFont="1" applyFill="1" applyBorder="1" applyAlignment="1">
      <alignment horizontal="right" vertical="center"/>
    </xf>
    <xf numFmtId="4" fontId="13" fillId="0" borderId="2" xfId="0" applyNumberFormat="1" applyFont="1" applyFill="1" applyBorder="1" applyAlignment="1">
      <alignment horizontal="right" vertical="center"/>
    </xf>
    <xf numFmtId="3" fontId="4" fillId="0" borderId="2" xfId="6" applyNumberFormat="1" applyFont="1" applyFill="1" applyBorder="1" applyAlignment="1">
      <alignment horizontal="right" vertical="center"/>
    </xf>
    <xf numFmtId="3" fontId="7" fillId="0" borderId="2" xfId="0" applyNumberFormat="1" applyFont="1" applyFill="1" applyBorder="1" applyAlignment="1">
      <alignment horizontal="center" vertical="center"/>
    </xf>
    <xf numFmtId="3" fontId="7" fillId="0" borderId="2" xfId="0" applyNumberFormat="1" applyFont="1" applyFill="1" applyBorder="1" applyAlignment="1">
      <alignment horizontal="left" vertical="center" wrapText="1"/>
    </xf>
    <xf numFmtId="164" fontId="15" fillId="0" borderId="2" xfId="3" applyNumberFormat="1" applyFont="1" applyBorder="1" applyAlignment="1">
      <alignment horizontal="right" vertical="center" wrapText="1"/>
    </xf>
    <xf numFmtId="3" fontId="7" fillId="0" borderId="2" xfId="4" applyNumberFormat="1" applyFont="1" applyFill="1" applyBorder="1" applyAlignment="1">
      <alignment horizontal="right" vertical="center"/>
    </xf>
    <xf numFmtId="164" fontId="16" fillId="0" borderId="2" xfId="0" applyNumberFormat="1" applyFont="1" applyBorder="1" applyAlignment="1">
      <alignment horizontal="right" vertical="center" wrapText="1"/>
    </xf>
    <xf numFmtId="3" fontId="7" fillId="0" borderId="2" xfId="5" applyNumberFormat="1" applyFont="1" applyFill="1" applyBorder="1" applyAlignment="1">
      <alignment horizontal="right" vertical="center"/>
    </xf>
    <xf numFmtId="4" fontId="7" fillId="0" borderId="2" xfId="0" applyNumberFormat="1" applyFont="1" applyFill="1" applyBorder="1" applyAlignment="1">
      <alignment horizontal="right" vertical="center"/>
    </xf>
    <xf numFmtId="9" fontId="7" fillId="0" borderId="0" xfId="1" applyFont="1" applyFill="1"/>
    <xf numFmtId="0" fontId="7" fillId="0" borderId="0" xfId="0" applyFont="1" applyFill="1"/>
    <xf numFmtId="0" fontId="4" fillId="0" borderId="2" xfId="6" applyFont="1" applyBorder="1" applyAlignment="1">
      <alignment horizontal="left" vertical="center" wrapText="1"/>
    </xf>
    <xf numFmtId="3" fontId="4" fillId="0" borderId="2" xfId="6" applyNumberFormat="1" applyFont="1" applyBorder="1" applyAlignment="1">
      <alignment horizontal="right" vertical="center" wrapText="1"/>
    </xf>
    <xf numFmtId="3" fontId="7" fillId="0" borderId="2" xfId="6" applyNumberFormat="1" applyFont="1" applyFill="1" applyBorder="1" applyAlignment="1">
      <alignment horizontal="right" vertical="center"/>
    </xf>
    <xf numFmtId="0" fontId="4" fillId="0" borderId="2" xfId="7" applyFont="1" applyBorder="1" applyAlignment="1">
      <alignment horizontal="left" vertical="center" wrapText="1"/>
    </xf>
    <xf numFmtId="4" fontId="4" fillId="0" borderId="2" xfId="0" applyNumberFormat="1" applyFont="1" applyFill="1" applyBorder="1" applyAlignment="1">
      <alignment horizontal="right" vertical="center"/>
    </xf>
    <xf numFmtId="164" fontId="18" fillId="0" borderId="2" xfId="3" applyNumberFormat="1" applyFont="1" applyBorder="1" applyAlignment="1">
      <alignment horizontal="right" vertical="center" wrapText="1"/>
    </xf>
    <xf numFmtId="3" fontId="9" fillId="0" borderId="2" xfId="4" applyNumberFormat="1" applyFont="1" applyFill="1" applyBorder="1" applyAlignment="1">
      <alignment horizontal="right" vertical="center"/>
    </xf>
    <xf numFmtId="164" fontId="19" fillId="0" borderId="2" xfId="0" applyNumberFormat="1" applyFont="1" applyBorder="1" applyAlignment="1">
      <alignment horizontal="right" vertical="center" wrapText="1"/>
    </xf>
    <xf numFmtId="3" fontId="9" fillId="0" borderId="2" xfId="2" applyNumberFormat="1" applyFont="1" applyFill="1" applyBorder="1" applyAlignment="1">
      <alignment horizontal="left" vertical="center" wrapText="1"/>
    </xf>
    <xf numFmtId="0" fontId="11" fillId="0" borderId="2" xfId="3" applyFont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/>
    </xf>
    <xf numFmtId="3" fontId="5" fillId="0" borderId="2" xfId="0" applyNumberFormat="1" applyFont="1" applyFill="1" applyBorder="1" applyAlignment="1">
      <alignment horizontal="right" vertical="center"/>
    </xf>
    <xf numFmtId="3" fontId="4" fillId="0" borderId="2" xfId="2" applyNumberFormat="1" applyFont="1" applyFill="1" applyBorder="1" applyAlignment="1">
      <alignment horizontal="center" vertical="center"/>
    </xf>
    <xf numFmtId="3" fontId="4" fillId="0" borderId="2" xfId="2" applyNumberFormat="1" applyFont="1" applyFill="1" applyBorder="1" applyAlignment="1">
      <alignment horizontal="left" vertical="center" wrapText="1"/>
    </xf>
    <xf numFmtId="3" fontId="7" fillId="0" borderId="2" xfId="2" applyNumberFormat="1" applyFont="1" applyFill="1" applyBorder="1" applyAlignment="1">
      <alignment horizontal="left" vertical="center" wrapText="1"/>
    </xf>
    <xf numFmtId="0" fontId="4" fillId="0" borderId="2" xfId="0" applyFont="1" applyFill="1" applyBorder="1"/>
    <xf numFmtId="3" fontId="4" fillId="0" borderId="2" xfId="0" applyNumberFormat="1" applyFont="1" applyFill="1" applyBorder="1"/>
    <xf numFmtId="4" fontId="5" fillId="0" borderId="2" xfId="0" applyNumberFormat="1" applyFont="1" applyFill="1" applyBorder="1" applyAlignment="1">
      <alignment horizontal="right" vertical="center"/>
    </xf>
    <xf numFmtId="3" fontId="9" fillId="0" borderId="2" xfId="2" applyNumberFormat="1" applyFont="1" applyFill="1" applyBorder="1" applyAlignment="1">
      <alignment horizontal="center" vertical="center" wrapText="1"/>
    </xf>
    <xf numFmtId="9" fontId="5" fillId="0" borderId="0" xfId="1" applyFont="1" applyFill="1"/>
    <xf numFmtId="0" fontId="5" fillId="0" borderId="0" xfId="0" applyFont="1" applyFill="1"/>
    <xf numFmtId="0" fontId="4" fillId="4" borderId="0" xfId="0" applyFont="1" applyFill="1"/>
  </cellXfs>
  <cellStyles count="8">
    <cellStyle name="Normal" xfId="0" builtinId="0"/>
    <cellStyle name="Normal 2" xfId="6"/>
    <cellStyle name="Normal 4" xfId="7"/>
    <cellStyle name="Normal 5" xfId="3"/>
    <cellStyle name="Normal_Tháng 1" xfId="4"/>
    <cellStyle name="Normal_Tháng 1 2" xfId="5"/>
    <cellStyle name="Normal_Tháng 5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8"/>
  <sheetViews>
    <sheetView tabSelected="1" topLeftCell="A41" workbookViewId="0">
      <selection activeCell="Q24" sqref="Q24"/>
    </sheetView>
  </sheetViews>
  <sheetFormatPr defaultRowHeight="12.75"/>
  <cols>
    <col min="1" max="1" width="5.85546875" style="6" bestFit="1" customWidth="1"/>
    <col min="2" max="2" width="23.140625" style="7" customWidth="1"/>
    <col min="3" max="3" width="9.85546875" style="7" customWidth="1"/>
    <col min="4" max="4" width="9.7109375" style="7" customWidth="1"/>
    <col min="5" max="5" width="10" style="7" customWidth="1"/>
    <col min="6" max="6" width="10.5703125" style="76" customWidth="1"/>
    <col min="7" max="7" width="9.85546875" style="7" hidden="1" customWidth="1"/>
    <col min="8" max="8" width="7.42578125" style="7" customWidth="1"/>
    <col min="9" max="9" width="8" style="7" bestFit="1" customWidth="1"/>
    <col min="10" max="10" width="9.140625" style="7" bestFit="1" customWidth="1"/>
    <col min="11" max="11" width="7.85546875" style="7" hidden="1" customWidth="1"/>
    <col min="12" max="12" width="7" style="7" hidden="1" customWidth="1"/>
    <col min="13" max="13" width="7.28515625" style="7" hidden="1" customWidth="1"/>
    <col min="14" max="14" width="11.140625" style="8" bestFit="1" customWidth="1"/>
    <col min="15" max="16384" width="9.140625" style="7"/>
  </cols>
  <sheetData>
    <row r="1" spans="1:14" s="4" customFormat="1" ht="21" customHeight="1">
      <c r="A1" s="1" t="s">
        <v>0</v>
      </c>
      <c r="B1" s="1"/>
      <c r="C1" s="1"/>
      <c r="D1" s="2"/>
      <c r="E1" s="3"/>
      <c r="F1" s="3"/>
      <c r="H1" s="5" t="s">
        <v>1</v>
      </c>
      <c r="I1" s="5"/>
      <c r="J1" s="5"/>
    </row>
    <row r="2" spans="1:14">
      <c r="F2" s="7"/>
    </row>
    <row r="3" spans="1:14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4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4" ht="13.5">
      <c r="B5" s="11"/>
      <c r="C5" s="11"/>
      <c r="D5" s="11"/>
      <c r="E5" s="12"/>
      <c r="F5" s="12"/>
      <c r="G5" s="12"/>
      <c r="H5" s="13"/>
      <c r="I5" s="13"/>
      <c r="K5" s="14" t="s">
        <v>3</v>
      </c>
      <c r="L5" s="14"/>
      <c r="M5" s="14"/>
    </row>
    <row r="6" spans="1:14" ht="24.75" customHeight="1">
      <c r="A6" s="15" t="s">
        <v>4</v>
      </c>
      <c r="B6" s="15" t="s">
        <v>5</v>
      </c>
      <c r="C6" s="16" t="s">
        <v>6</v>
      </c>
      <c r="D6" s="15" t="s">
        <v>7</v>
      </c>
      <c r="E6" s="15"/>
      <c r="F6" s="16" t="s">
        <v>8</v>
      </c>
      <c r="G6" s="17" t="s">
        <v>9</v>
      </c>
      <c r="H6" s="18" t="s">
        <v>10</v>
      </c>
      <c r="I6" s="18"/>
      <c r="J6" s="18"/>
      <c r="K6" s="18" t="s">
        <v>11</v>
      </c>
      <c r="L6" s="18"/>
      <c r="M6" s="18"/>
    </row>
    <row r="7" spans="1:14" ht="39" customHeight="1">
      <c r="A7" s="15"/>
      <c r="B7" s="15"/>
      <c r="C7" s="16"/>
      <c r="D7" s="19" t="s">
        <v>12</v>
      </c>
      <c r="E7" s="19" t="s">
        <v>13</v>
      </c>
      <c r="F7" s="16"/>
      <c r="G7" s="17"/>
      <c r="H7" s="19" t="s">
        <v>14</v>
      </c>
      <c r="I7" s="19" t="s">
        <v>15</v>
      </c>
      <c r="J7" s="19" t="s">
        <v>16</v>
      </c>
      <c r="K7" s="19" t="s">
        <v>14</v>
      </c>
      <c r="L7" s="19" t="s">
        <v>15</v>
      </c>
      <c r="M7" s="19" t="s">
        <v>16</v>
      </c>
    </row>
    <row r="8" spans="1:14">
      <c r="A8" s="20"/>
      <c r="B8" s="21" t="s">
        <v>17</v>
      </c>
      <c r="C8" s="22"/>
      <c r="D8" s="22"/>
      <c r="E8" s="22"/>
      <c r="F8" s="23"/>
      <c r="G8" s="22"/>
      <c r="H8" s="24"/>
      <c r="I8" s="24"/>
      <c r="J8" s="24"/>
      <c r="K8" s="24"/>
      <c r="L8" s="24"/>
      <c r="M8" s="24"/>
      <c r="N8" s="25"/>
    </row>
    <row r="9" spans="1:14" s="31" customFormat="1">
      <c r="A9" s="26"/>
      <c r="B9" s="27" t="s">
        <v>18</v>
      </c>
      <c r="C9" s="28">
        <f>C10+C35+C36</f>
        <v>1385032</v>
      </c>
      <c r="D9" s="28">
        <f>D10+D35+D36</f>
        <v>6505000</v>
      </c>
      <c r="E9" s="28">
        <f>E10+E35+E36</f>
        <v>6937000</v>
      </c>
      <c r="F9" s="28">
        <f>F10+F35+F36</f>
        <v>1951620</v>
      </c>
      <c r="G9" s="28">
        <f>G10+G35+G36</f>
        <v>1937431</v>
      </c>
      <c r="H9" s="29">
        <f>F9/D9*100</f>
        <v>30.001844734819372</v>
      </c>
      <c r="I9" s="29">
        <f>F9/E9*100</f>
        <v>28.133487098169237</v>
      </c>
      <c r="J9" s="29">
        <f>F9/C9*100</f>
        <v>140.90793570112459</v>
      </c>
      <c r="K9" s="29">
        <f>G9/D9*100</f>
        <v>29.783720215219063</v>
      </c>
      <c r="L9" s="29">
        <f>G9/E9*100</f>
        <v>27.928946230358946</v>
      </c>
      <c r="M9" s="29">
        <f>G9/C9*100</f>
        <v>139.88348283649762</v>
      </c>
      <c r="N9" s="30"/>
    </row>
    <row r="10" spans="1:14" s="37" customFormat="1">
      <c r="A10" s="32" t="s">
        <v>19</v>
      </c>
      <c r="B10" s="33" t="s">
        <v>20</v>
      </c>
      <c r="C10" s="34">
        <f>C11+C34</f>
        <v>1379853</v>
      </c>
      <c r="D10" s="34">
        <f>D11+D34</f>
        <v>6505000</v>
      </c>
      <c r="E10" s="34">
        <f>E11+E34</f>
        <v>6937000</v>
      </c>
      <c r="F10" s="34">
        <f>F11+F34</f>
        <v>1948891</v>
      </c>
      <c r="G10" s="34">
        <f>G11+G34</f>
        <v>1937431</v>
      </c>
      <c r="H10" s="35">
        <f>F10/D10*100</f>
        <v>29.959892390468866</v>
      </c>
      <c r="I10" s="35">
        <f t="shared" ref="I10:I23" si="0">F10/E10*100</f>
        <v>28.094147325933399</v>
      </c>
      <c r="J10" s="35">
        <f t="shared" ref="J10:K23" si="1">F10/C10*100</f>
        <v>141.239030534412</v>
      </c>
      <c r="K10" s="35">
        <f t="shared" si="1"/>
        <v>29.783720215219063</v>
      </c>
      <c r="L10" s="35">
        <f t="shared" ref="L10:L23" si="2">G10/E10*100</f>
        <v>27.928946230358946</v>
      </c>
      <c r="M10" s="35">
        <f t="shared" ref="M10:M23" si="3">G10/C10*100</f>
        <v>140.40850728302217</v>
      </c>
      <c r="N10" s="36"/>
    </row>
    <row r="11" spans="1:14" s="37" customFormat="1">
      <c r="A11" s="32">
        <v>1</v>
      </c>
      <c r="B11" s="33" t="s">
        <v>21</v>
      </c>
      <c r="C11" s="34">
        <f>C12+C13+C14+C15+C16+C17+C18+C19+C20+C23+C25+C28+C26+C31+C30+C32+C33</f>
        <v>1052519</v>
      </c>
      <c r="D11" s="34">
        <f>D12+D13+D14+D15+D16+D17+D18+D19+D20+D23+D25+D28+D26+D31+D30+D32+D33</f>
        <v>5055000</v>
      </c>
      <c r="E11" s="34">
        <f>E12+E13+E14+E15+E16+E17+E18+E19+E20+E23+E25+E28+E26+E31+E30+E32+E33</f>
        <v>5487000</v>
      </c>
      <c r="F11" s="34">
        <f>F12+F13+F14+F15+F16+F17+F18+F19+F20+F23+F25+F28+F26+F31+F30+F32+F33</f>
        <v>1442468</v>
      </c>
      <c r="G11" s="34">
        <f>G12+G13+G14+G15+G16+G17+G18+G19+G20+G23+G25+G28+G26+G31+G30+G32+G33</f>
        <v>1447431</v>
      </c>
      <c r="H11" s="35">
        <f t="shared" ref="H11:H23" si="4">F11/D11*100</f>
        <v>28.535469831849653</v>
      </c>
      <c r="I11" s="35">
        <f t="shared" si="0"/>
        <v>26.288828139238202</v>
      </c>
      <c r="J11" s="35">
        <f t="shared" si="1"/>
        <v>137.04911740310627</v>
      </c>
      <c r="K11" s="35">
        <f t="shared" si="1"/>
        <v>28.633649851632047</v>
      </c>
      <c r="L11" s="35">
        <f t="shared" si="2"/>
        <v>26.37927829414981</v>
      </c>
      <c r="M11" s="35">
        <f t="shared" si="3"/>
        <v>137.52065283382058</v>
      </c>
      <c r="N11" s="36"/>
    </row>
    <row r="12" spans="1:14">
      <c r="A12" s="38" t="s">
        <v>22</v>
      </c>
      <c r="B12" s="39" t="s">
        <v>23</v>
      </c>
      <c r="C12" s="40">
        <v>34105</v>
      </c>
      <c r="D12" s="41">
        <v>170000</v>
      </c>
      <c r="E12" s="41">
        <v>170000</v>
      </c>
      <c r="F12" s="42">
        <v>38898</v>
      </c>
      <c r="G12" s="43">
        <v>40581</v>
      </c>
      <c r="H12" s="44">
        <f>F12/D12*100</f>
        <v>22.881176470588237</v>
      </c>
      <c r="I12" s="44">
        <f>F12/E12*100</f>
        <v>22.881176470588237</v>
      </c>
      <c r="J12" s="44">
        <f t="shared" si="1"/>
        <v>114.05365782143382</v>
      </c>
      <c r="K12" s="44">
        <f>G12/D12*100</f>
        <v>23.871176470588235</v>
      </c>
      <c r="L12" s="44">
        <f t="shared" si="2"/>
        <v>23.871176470588235</v>
      </c>
      <c r="M12" s="44">
        <f t="shared" si="3"/>
        <v>118.9884181205102</v>
      </c>
    </row>
    <row r="13" spans="1:14">
      <c r="A13" s="38" t="s">
        <v>24</v>
      </c>
      <c r="B13" s="39" t="s">
        <v>25</v>
      </c>
      <c r="C13" s="40">
        <v>35721</v>
      </c>
      <c r="D13" s="41">
        <v>112000</v>
      </c>
      <c r="E13" s="41">
        <v>112000</v>
      </c>
      <c r="F13" s="42">
        <v>37006</v>
      </c>
      <c r="G13" s="43">
        <v>42034</v>
      </c>
      <c r="H13" s="44">
        <f t="shared" si="4"/>
        <v>33.041071428571428</v>
      </c>
      <c r="I13" s="44">
        <f t="shared" si="0"/>
        <v>33.041071428571428</v>
      </c>
      <c r="J13" s="44">
        <f t="shared" si="1"/>
        <v>103.5973237031438</v>
      </c>
      <c r="K13" s="44">
        <f t="shared" si="1"/>
        <v>37.530357142857142</v>
      </c>
      <c r="L13" s="44">
        <f t="shared" si="2"/>
        <v>37.530357142857142</v>
      </c>
      <c r="M13" s="44">
        <f t="shared" si="3"/>
        <v>117.67307746143725</v>
      </c>
    </row>
    <row r="14" spans="1:14">
      <c r="A14" s="38" t="s">
        <v>26</v>
      </c>
      <c r="B14" s="39" t="s">
        <v>27</v>
      </c>
      <c r="C14" s="40">
        <v>22683</v>
      </c>
      <c r="D14" s="41">
        <v>130000</v>
      </c>
      <c r="E14" s="41">
        <v>130000</v>
      </c>
      <c r="F14" s="42">
        <v>20117</v>
      </c>
      <c r="G14" s="43">
        <v>24173</v>
      </c>
      <c r="H14" s="44">
        <f t="shared" si="4"/>
        <v>15.474615384615383</v>
      </c>
      <c r="I14" s="44">
        <f t="shared" si="0"/>
        <v>15.474615384615383</v>
      </c>
      <c r="J14" s="44">
        <f t="shared" si="1"/>
        <v>88.687563373451482</v>
      </c>
      <c r="K14" s="44">
        <f t="shared" si="1"/>
        <v>18.594615384615384</v>
      </c>
      <c r="L14" s="44">
        <f t="shared" si="2"/>
        <v>18.594615384615384</v>
      </c>
      <c r="M14" s="44">
        <f t="shared" si="3"/>
        <v>106.56879601463652</v>
      </c>
    </row>
    <row r="15" spans="1:14">
      <c r="A15" s="38" t="s">
        <v>28</v>
      </c>
      <c r="B15" s="39" t="s">
        <v>29</v>
      </c>
      <c r="C15" s="40">
        <v>271386</v>
      </c>
      <c r="D15" s="41">
        <v>920000</v>
      </c>
      <c r="E15" s="41">
        <v>920000</v>
      </c>
      <c r="F15" s="42">
        <v>228973</v>
      </c>
      <c r="G15" s="43">
        <v>238612</v>
      </c>
      <c r="H15" s="44">
        <f t="shared" si="4"/>
        <v>24.888369565217392</v>
      </c>
      <c r="I15" s="44">
        <f t="shared" si="0"/>
        <v>24.888369565217392</v>
      </c>
      <c r="J15" s="44">
        <f t="shared" si="1"/>
        <v>84.371706720317192</v>
      </c>
      <c r="K15" s="44">
        <f t="shared" si="1"/>
        <v>25.936086956521738</v>
      </c>
      <c r="L15" s="44">
        <f t="shared" si="2"/>
        <v>25.936086956521738</v>
      </c>
      <c r="M15" s="44">
        <f t="shared" si="3"/>
        <v>87.923474313339668</v>
      </c>
    </row>
    <row r="16" spans="1:14">
      <c r="A16" s="38" t="s">
        <v>30</v>
      </c>
      <c r="B16" s="39" t="s">
        <v>31</v>
      </c>
      <c r="C16" s="40">
        <v>58006</v>
      </c>
      <c r="D16" s="41">
        <v>245000</v>
      </c>
      <c r="E16" s="41">
        <v>245000</v>
      </c>
      <c r="F16" s="42">
        <v>61430</v>
      </c>
      <c r="G16" s="43">
        <v>62845</v>
      </c>
      <c r="H16" s="44">
        <f t="shared" si="4"/>
        <v>25.073469387755104</v>
      </c>
      <c r="I16" s="44">
        <f t="shared" si="0"/>
        <v>25.073469387755104</v>
      </c>
      <c r="J16" s="44">
        <f t="shared" si="1"/>
        <v>105.90283763748577</v>
      </c>
      <c r="K16" s="44">
        <f t="shared" si="1"/>
        <v>25.651020408163266</v>
      </c>
      <c r="L16" s="44">
        <f t="shared" si="2"/>
        <v>25.651020408163266</v>
      </c>
      <c r="M16" s="44">
        <f t="shared" si="3"/>
        <v>108.34224045788368</v>
      </c>
    </row>
    <row r="17" spans="1:14">
      <c r="A17" s="38" t="s">
        <v>32</v>
      </c>
      <c r="B17" s="39" t="s">
        <v>33</v>
      </c>
      <c r="C17" s="40">
        <v>2030</v>
      </c>
      <c r="D17" s="41">
        <v>15000</v>
      </c>
      <c r="E17" s="41">
        <v>15000</v>
      </c>
      <c r="F17" s="42">
        <v>1175</v>
      </c>
      <c r="G17" s="43">
        <v>1734</v>
      </c>
      <c r="H17" s="44">
        <f t="shared" si="4"/>
        <v>7.8333333333333339</v>
      </c>
      <c r="I17" s="44">
        <f t="shared" si="0"/>
        <v>7.8333333333333339</v>
      </c>
      <c r="J17" s="44">
        <f t="shared" si="1"/>
        <v>57.881773399014783</v>
      </c>
      <c r="K17" s="44">
        <f t="shared" si="1"/>
        <v>11.559999999999999</v>
      </c>
      <c r="L17" s="44">
        <f t="shared" si="2"/>
        <v>11.559999999999999</v>
      </c>
      <c r="M17" s="44">
        <f t="shared" si="3"/>
        <v>85.418719211822662</v>
      </c>
    </row>
    <row r="18" spans="1:14">
      <c r="A18" s="38" t="s">
        <v>34</v>
      </c>
      <c r="B18" s="39" t="s">
        <v>35</v>
      </c>
      <c r="C18" s="40">
        <v>28856</v>
      </c>
      <c r="D18" s="41">
        <v>130000</v>
      </c>
      <c r="E18" s="41">
        <v>130000</v>
      </c>
      <c r="F18" s="42">
        <v>35575</v>
      </c>
      <c r="G18" s="43">
        <v>35269</v>
      </c>
      <c r="H18" s="44">
        <f t="shared" si="4"/>
        <v>27.365384615384613</v>
      </c>
      <c r="I18" s="44">
        <f t="shared" si="0"/>
        <v>27.365384615384613</v>
      </c>
      <c r="J18" s="44">
        <f t="shared" si="1"/>
        <v>123.28458552813973</v>
      </c>
      <c r="K18" s="44">
        <f t="shared" si="1"/>
        <v>27.13</v>
      </c>
      <c r="L18" s="44">
        <f t="shared" si="2"/>
        <v>27.13</v>
      </c>
      <c r="M18" s="44">
        <f t="shared" si="3"/>
        <v>122.22414749098974</v>
      </c>
    </row>
    <row r="19" spans="1:14">
      <c r="A19" s="38" t="s">
        <v>36</v>
      </c>
      <c r="B19" s="39" t="s">
        <v>37</v>
      </c>
      <c r="C19" s="40">
        <v>81013</v>
      </c>
      <c r="D19" s="41">
        <v>240000</v>
      </c>
      <c r="E19" s="41">
        <v>240000</v>
      </c>
      <c r="F19" s="42">
        <v>82148</v>
      </c>
      <c r="G19" s="43">
        <v>79544</v>
      </c>
      <c r="H19" s="44">
        <f t="shared" si="4"/>
        <v>34.228333333333332</v>
      </c>
      <c r="I19" s="44">
        <f t="shared" si="0"/>
        <v>34.228333333333332</v>
      </c>
      <c r="J19" s="44">
        <f t="shared" si="1"/>
        <v>101.40100971449027</v>
      </c>
      <c r="K19" s="44">
        <f t="shared" si="1"/>
        <v>33.143333333333338</v>
      </c>
      <c r="L19" s="44">
        <f t="shared" si="2"/>
        <v>33.143333333333338</v>
      </c>
      <c r="M19" s="44">
        <f t="shared" si="3"/>
        <v>98.186710774813918</v>
      </c>
    </row>
    <row r="20" spans="1:14">
      <c r="A20" s="38" t="s">
        <v>38</v>
      </c>
      <c r="B20" s="39" t="s">
        <v>39</v>
      </c>
      <c r="C20" s="40">
        <v>67522</v>
      </c>
      <c r="D20" s="41">
        <v>255000</v>
      </c>
      <c r="E20" s="41">
        <v>255000</v>
      </c>
      <c r="F20" s="42">
        <v>67988</v>
      </c>
      <c r="G20" s="45">
        <v>67950</v>
      </c>
      <c r="H20" s="44">
        <f t="shared" si="4"/>
        <v>26.661960784313727</v>
      </c>
      <c r="I20" s="44">
        <f t="shared" si="0"/>
        <v>26.661960784313727</v>
      </c>
      <c r="J20" s="44">
        <f t="shared" si="1"/>
        <v>100.69014543408075</v>
      </c>
      <c r="K20" s="44">
        <f t="shared" si="1"/>
        <v>26.647058823529413</v>
      </c>
      <c r="L20" s="44">
        <f t="shared" si="2"/>
        <v>26.647058823529413</v>
      </c>
      <c r="M20" s="44">
        <f t="shared" si="3"/>
        <v>100.63386748022867</v>
      </c>
    </row>
    <row r="21" spans="1:14" s="54" customFormat="1">
      <c r="A21" s="46"/>
      <c r="B21" s="47" t="s">
        <v>40</v>
      </c>
      <c r="C21" s="48">
        <v>5245</v>
      </c>
      <c r="D21" s="49">
        <v>29000</v>
      </c>
      <c r="E21" s="49">
        <v>29000</v>
      </c>
      <c r="F21" s="50">
        <v>9019</v>
      </c>
      <c r="G21" s="51"/>
      <c r="H21" s="52">
        <f t="shared" si="4"/>
        <v>31.1</v>
      </c>
      <c r="I21" s="52">
        <f t="shared" si="0"/>
        <v>31.1</v>
      </c>
      <c r="J21" s="52">
        <f t="shared" si="1"/>
        <v>171.954242135367</v>
      </c>
      <c r="K21" s="52">
        <f t="shared" si="1"/>
        <v>0</v>
      </c>
      <c r="L21" s="52">
        <f t="shared" si="2"/>
        <v>0</v>
      </c>
      <c r="M21" s="52">
        <f t="shared" si="3"/>
        <v>0</v>
      </c>
      <c r="N21" s="53"/>
    </row>
    <row r="22" spans="1:14" s="54" customFormat="1">
      <c r="A22" s="46"/>
      <c r="B22" s="47" t="s">
        <v>41</v>
      </c>
      <c r="C22" s="48">
        <v>10646</v>
      </c>
      <c r="D22" s="49">
        <v>58000</v>
      </c>
      <c r="E22" s="49">
        <v>58000</v>
      </c>
      <c r="F22" s="50">
        <v>10092</v>
      </c>
      <c r="G22" s="51"/>
      <c r="H22" s="52">
        <f>F22/D22*100</f>
        <v>17.399999999999999</v>
      </c>
      <c r="I22" s="52">
        <f>F22/E22*100</f>
        <v>17.399999999999999</v>
      </c>
      <c r="J22" s="52">
        <f>F22/C22*100</f>
        <v>94.796167574675934</v>
      </c>
      <c r="K22" s="52">
        <f>G22/D22*100</f>
        <v>0</v>
      </c>
      <c r="L22" s="52">
        <f>G22/E22*100</f>
        <v>0</v>
      </c>
      <c r="M22" s="52">
        <f>G22/C22*100</f>
        <v>0</v>
      </c>
      <c r="N22" s="53"/>
    </row>
    <row r="23" spans="1:14">
      <c r="A23" s="38" t="s">
        <v>42</v>
      </c>
      <c r="B23" s="39" t="s">
        <v>43</v>
      </c>
      <c r="C23" s="40">
        <v>302887</v>
      </c>
      <c r="D23" s="41">
        <v>2048000</v>
      </c>
      <c r="E23" s="41">
        <v>2480000</v>
      </c>
      <c r="F23" s="42">
        <v>748170</v>
      </c>
      <c r="G23" s="43">
        <v>723861</v>
      </c>
      <c r="H23" s="44">
        <f t="shared" si="4"/>
        <v>36.53173828125</v>
      </c>
      <c r="I23" s="44">
        <f t="shared" si="0"/>
        <v>30.168145161290322</v>
      </c>
      <c r="J23" s="44">
        <f t="shared" si="1"/>
        <v>247.01291240627694</v>
      </c>
      <c r="K23" s="44">
        <f t="shared" si="1"/>
        <v>35.344775390625003</v>
      </c>
      <c r="L23" s="44">
        <f t="shared" si="2"/>
        <v>29.187943548387096</v>
      </c>
      <c r="M23" s="44">
        <f t="shared" si="3"/>
        <v>238.98714702182664</v>
      </c>
    </row>
    <row r="24" spans="1:14">
      <c r="A24" s="38" t="s">
        <v>44</v>
      </c>
      <c r="B24" s="39" t="s">
        <v>45</v>
      </c>
      <c r="C24" s="40">
        <v>0</v>
      </c>
      <c r="D24" s="41"/>
      <c r="E24" s="41"/>
      <c r="F24" s="42">
        <v>0</v>
      </c>
      <c r="G24" s="43"/>
      <c r="H24" s="35"/>
      <c r="I24" s="35"/>
      <c r="J24" s="35"/>
      <c r="K24" s="35"/>
      <c r="L24" s="35"/>
      <c r="M24" s="35"/>
    </row>
    <row r="25" spans="1:14">
      <c r="A25" s="38" t="s">
        <v>46</v>
      </c>
      <c r="B25" s="39" t="s">
        <v>47</v>
      </c>
      <c r="C25" s="40">
        <v>60611</v>
      </c>
      <c r="D25" s="41">
        <v>465000</v>
      </c>
      <c r="E25" s="41">
        <v>465000</v>
      </c>
      <c r="F25" s="42">
        <v>59997</v>
      </c>
      <c r="G25" s="43">
        <v>64615</v>
      </c>
      <c r="H25" s="44">
        <f>F25/D25*100</f>
        <v>12.90258064516129</v>
      </c>
      <c r="I25" s="44">
        <f>F25/E25*100</f>
        <v>12.90258064516129</v>
      </c>
      <c r="J25" s="44">
        <f t="shared" ref="J25:K28" si="5">F25/C25*100</f>
        <v>98.986982560921291</v>
      </c>
      <c r="K25" s="44">
        <f t="shared" si="5"/>
        <v>13.895698924731184</v>
      </c>
      <c r="L25" s="44">
        <f>G25/E25*100</f>
        <v>13.895698924731184</v>
      </c>
      <c r="M25" s="44">
        <f>G25/C25*100</f>
        <v>106.60606160597912</v>
      </c>
    </row>
    <row r="26" spans="1:14" ht="25.5">
      <c r="A26" s="38" t="s">
        <v>48</v>
      </c>
      <c r="B26" s="55" t="s">
        <v>49</v>
      </c>
      <c r="C26" s="40">
        <f>11933-12</f>
        <v>11921</v>
      </c>
      <c r="D26" s="41">
        <v>37400</v>
      </c>
      <c r="E26" s="41">
        <v>37400</v>
      </c>
      <c r="F26" s="42">
        <f>-197+6939</f>
        <v>6742</v>
      </c>
      <c r="G26" s="56">
        <v>3752</v>
      </c>
      <c r="H26" s="44">
        <f>F26/D26*100</f>
        <v>18.026737967914439</v>
      </c>
      <c r="I26" s="44">
        <f>F26/E26*100</f>
        <v>18.026737967914439</v>
      </c>
      <c r="J26" s="44">
        <f t="shared" si="5"/>
        <v>56.555658082375636</v>
      </c>
      <c r="K26" s="44">
        <f t="shared" si="5"/>
        <v>10.032085561497327</v>
      </c>
      <c r="L26" s="44">
        <f>G26/E26*100</f>
        <v>10.032085561497327</v>
      </c>
      <c r="M26" s="44">
        <f>G26/C26*100</f>
        <v>31.473869641808573</v>
      </c>
    </row>
    <row r="27" spans="1:14">
      <c r="A27" s="38"/>
      <c r="B27" s="47" t="s">
        <v>40</v>
      </c>
      <c r="C27" s="48">
        <v>1124</v>
      </c>
      <c r="D27" s="49">
        <v>16500</v>
      </c>
      <c r="E27" s="49">
        <v>16500</v>
      </c>
      <c r="F27" s="50">
        <v>0</v>
      </c>
      <c r="G27" s="51"/>
      <c r="H27" s="52">
        <f>F27/D27*100</f>
        <v>0</v>
      </c>
      <c r="I27" s="52">
        <f>F27/E27*100</f>
        <v>0</v>
      </c>
      <c r="J27" s="52">
        <f t="shared" si="5"/>
        <v>0</v>
      </c>
      <c r="K27" s="52">
        <f t="shared" si="5"/>
        <v>0</v>
      </c>
      <c r="L27" s="52">
        <f>G27/E27*100</f>
        <v>0</v>
      </c>
      <c r="M27" s="35"/>
    </row>
    <row r="28" spans="1:14">
      <c r="A28" s="38" t="s">
        <v>50</v>
      </c>
      <c r="B28" s="39" t="s">
        <v>51</v>
      </c>
      <c r="C28" s="40">
        <v>44876</v>
      </c>
      <c r="D28" s="41">
        <v>185000</v>
      </c>
      <c r="E28" s="41">
        <v>185000</v>
      </c>
      <c r="F28" s="42">
        <v>27864</v>
      </c>
      <c r="G28" s="45">
        <v>37873</v>
      </c>
      <c r="H28" s="44">
        <f>F28/D28*100</f>
        <v>15.061621621621621</v>
      </c>
      <c r="I28" s="44">
        <f>F28/E28*100</f>
        <v>15.061621621621621</v>
      </c>
      <c r="J28" s="44">
        <f t="shared" si="5"/>
        <v>62.091095463053747</v>
      </c>
      <c r="K28" s="44">
        <f t="shared" si="5"/>
        <v>20.471891891891893</v>
      </c>
      <c r="L28" s="44">
        <f>G28/E28*100</f>
        <v>20.471891891891893</v>
      </c>
      <c r="M28" s="44">
        <f>G28/C28*100</f>
        <v>84.394776718067561</v>
      </c>
    </row>
    <row r="29" spans="1:14">
      <c r="A29" s="38"/>
      <c r="B29" s="47" t="s">
        <v>52</v>
      </c>
      <c r="C29" s="48">
        <v>18972</v>
      </c>
      <c r="D29" s="49"/>
      <c r="E29" s="49"/>
      <c r="F29" s="50">
        <v>9375</v>
      </c>
      <c r="G29" s="57"/>
      <c r="H29" s="52"/>
      <c r="I29" s="52"/>
      <c r="J29" s="52">
        <f>F29/C29*100</f>
        <v>49.414927261227071</v>
      </c>
      <c r="K29" s="52"/>
      <c r="L29" s="52"/>
      <c r="M29" s="52"/>
    </row>
    <row r="30" spans="1:14" ht="25.5">
      <c r="A30" s="38" t="s">
        <v>53</v>
      </c>
      <c r="B30" s="58" t="s">
        <v>54</v>
      </c>
      <c r="C30" s="40">
        <v>4915</v>
      </c>
      <c r="D30" s="41">
        <v>14000</v>
      </c>
      <c r="E30" s="41">
        <v>14000</v>
      </c>
      <c r="F30" s="42">
        <v>1129</v>
      </c>
      <c r="G30" s="45">
        <v>1876</v>
      </c>
      <c r="H30" s="44">
        <f>F30/D30*100</f>
        <v>8.0642857142857149</v>
      </c>
      <c r="I30" s="44">
        <f>F30/E30*100</f>
        <v>8.0642857142857149</v>
      </c>
      <c r="J30" s="44">
        <f>F30/C30*100</f>
        <v>22.970498474059003</v>
      </c>
      <c r="K30" s="44">
        <f>G30/D30*100</f>
        <v>13.4</v>
      </c>
      <c r="L30" s="44">
        <f>G30/E30*100</f>
        <v>13.4</v>
      </c>
      <c r="M30" s="44">
        <f>G30/C30*100</f>
        <v>38.168870803662259</v>
      </c>
    </row>
    <row r="31" spans="1:14">
      <c r="A31" s="38" t="s">
        <v>55</v>
      </c>
      <c r="B31" s="39" t="s">
        <v>56</v>
      </c>
      <c r="C31" s="40">
        <v>25969</v>
      </c>
      <c r="D31" s="41">
        <v>82000</v>
      </c>
      <c r="E31" s="41">
        <v>82000</v>
      </c>
      <c r="F31" s="42">
        <v>25059</v>
      </c>
      <c r="G31" s="43">
        <v>22515</v>
      </c>
      <c r="H31" s="44">
        <f>F31/D31*100</f>
        <v>30.559756097560975</v>
      </c>
      <c r="I31" s="44">
        <f>F31/E31*100</f>
        <v>30.559756097560975</v>
      </c>
      <c r="J31" s="44">
        <f>F31/C31*100</f>
        <v>96.495821941545685</v>
      </c>
      <c r="K31" s="44">
        <f>G31/D31*100</f>
        <v>27.457317073170735</v>
      </c>
      <c r="L31" s="44">
        <f>G31/E31*100</f>
        <v>27.457317073170735</v>
      </c>
      <c r="M31" s="44">
        <f>G31/C31*100</f>
        <v>86.69952635835034</v>
      </c>
    </row>
    <row r="32" spans="1:14" ht="38.25">
      <c r="A32" s="38" t="s">
        <v>57</v>
      </c>
      <c r="B32" s="58" t="s">
        <v>58</v>
      </c>
      <c r="C32" s="40">
        <v>6</v>
      </c>
      <c r="D32" s="41">
        <v>4000</v>
      </c>
      <c r="E32" s="41">
        <v>4000</v>
      </c>
      <c r="F32" s="42">
        <v>0</v>
      </c>
      <c r="G32" s="43"/>
      <c r="H32" s="44">
        <f>F32/D32*100</f>
        <v>0</v>
      </c>
      <c r="I32" s="44">
        <f>F32/E32*100</f>
        <v>0</v>
      </c>
      <c r="J32" s="44">
        <f>F32/C32*100</f>
        <v>0</v>
      </c>
      <c r="K32" s="44">
        <f>G32/D32*100</f>
        <v>0</v>
      </c>
      <c r="L32" s="44">
        <f>G32/E32*100</f>
        <v>0</v>
      </c>
      <c r="M32" s="44"/>
    </row>
    <row r="33" spans="1:14" ht="25.5">
      <c r="A33" s="38" t="s">
        <v>57</v>
      </c>
      <c r="B33" s="39" t="s">
        <v>59</v>
      </c>
      <c r="C33" s="40">
        <v>12</v>
      </c>
      <c r="D33" s="41">
        <v>2600</v>
      </c>
      <c r="E33" s="41">
        <v>2600</v>
      </c>
      <c r="F33" s="42">
        <v>197</v>
      </c>
      <c r="G33" s="43">
        <v>197</v>
      </c>
      <c r="H33" s="35"/>
      <c r="I33" s="35"/>
      <c r="J33" s="35"/>
      <c r="K33" s="59">
        <f>G33/D33*100</f>
        <v>7.5769230769230766</v>
      </c>
      <c r="L33" s="59">
        <f>G33/E33*100</f>
        <v>7.5769230769230766</v>
      </c>
      <c r="M33" s="59"/>
    </row>
    <row r="34" spans="1:14" s="37" customFormat="1">
      <c r="A34" s="32">
        <v>2</v>
      </c>
      <c r="B34" s="33" t="s">
        <v>60</v>
      </c>
      <c r="C34" s="60">
        <v>327334</v>
      </c>
      <c r="D34" s="61">
        <v>1450000</v>
      </c>
      <c r="E34" s="61">
        <v>1450000</v>
      </c>
      <c r="F34" s="62">
        <v>506423</v>
      </c>
      <c r="G34" s="61">
        <v>490000</v>
      </c>
      <c r="H34" s="35">
        <f>F34/D34*100</f>
        <v>34.925724137931034</v>
      </c>
      <c r="I34" s="35">
        <f>F34/E34*100</f>
        <v>34.925724137931034</v>
      </c>
      <c r="J34" s="35">
        <f>F34/C34*100</f>
        <v>154.71139569980511</v>
      </c>
      <c r="K34" s="35">
        <f>G34/D34*100</f>
        <v>33.793103448275865</v>
      </c>
      <c r="L34" s="35">
        <f>G34/E34*100</f>
        <v>33.793103448275865</v>
      </c>
      <c r="M34" s="35">
        <f>G34/C34*100</f>
        <v>149.69419614216673</v>
      </c>
      <c r="N34" s="36"/>
    </row>
    <row r="35" spans="1:14" s="37" customFormat="1" ht="38.25">
      <c r="A35" s="32" t="s">
        <v>61</v>
      </c>
      <c r="B35" s="33" t="s">
        <v>62</v>
      </c>
      <c r="C35" s="60">
        <v>0</v>
      </c>
      <c r="D35" s="61"/>
      <c r="E35" s="61"/>
      <c r="F35" s="62">
        <v>0</v>
      </c>
      <c r="G35" s="61"/>
      <c r="H35" s="35"/>
      <c r="I35" s="35"/>
      <c r="J35" s="35"/>
      <c r="K35" s="35"/>
      <c r="L35" s="35"/>
      <c r="M35" s="35"/>
      <c r="N35" s="36"/>
    </row>
    <row r="36" spans="1:14" s="37" customFormat="1" ht="25.5">
      <c r="A36" s="32" t="s">
        <v>63</v>
      </c>
      <c r="B36" s="63" t="s">
        <v>64</v>
      </c>
      <c r="C36" s="60">
        <v>5179</v>
      </c>
      <c r="D36" s="61"/>
      <c r="E36" s="61"/>
      <c r="F36" s="62">
        <v>2729</v>
      </c>
      <c r="G36" s="61"/>
      <c r="H36" s="35"/>
      <c r="I36" s="35"/>
      <c r="J36" s="35">
        <f>F36/C36*100</f>
        <v>52.693570187294846</v>
      </c>
      <c r="K36" s="35"/>
      <c r="L36" s="35"/>
      <c r="M36" s="35">
        <f>G36/C36*100</f>
        <v>0</v>
      </c>
      <c r="N36" s="36"/>
    </row>
    <row r="37" spans="1:14">
      <c r="A37" s="20"/>
      <c r="B37" s="21" t="s">
        <v>65</v>
      </c>
      <c r="C37" s="64" t="s">
        <v>66</v>
      </c>
      <c r="D37" s="22"/>
      <c r="E37" s="22"/>
      <c r="F37" s="64" t="s">
        <v>66</v>
      </c>
      <c r="G37" s="22"/>
      <c r="H37" s="24"/>
      <c r="I37" s="24"/>
      <c r="J37" s="24"/>
      <c r="K37" s="24"/>
      <c r="L37" s="24"/>
      <c r="M37" s="24"/>
    </row>
    <row r="38" spans="1:14">
      <c r="A38" s="65"/>
      <c r="B38" s="63" t="s">
        <v>67</v>
      </c>
      <c r="C38" s="66">
        <f>C39+C66+C67+C68</f>
        <v>4872204</v>
      </c>
      <c r="D38" s="66">
        <f>D39+D66+D67+D68</f>
        <v>13659787</v>
      </c>
      <c r="E38" s="66">
        <f>E39+E66+E67+E68</f>
        <v>15957997</v>
      </c>
      <c r="F38" s="66">
        <f>F39+F66+F67+F68</f>
        <v>4233551</v>
      </c>
      <c r="G38" s="66"/>
      <c r="H38" s="35">
        <f>F38/D38*100</f>
        <v>30.992803914145949</v>
      </c>
      <c r="I38" s="35">
        <f>F38/E38*100</f>
        <v>26.529338237123369</v>
      </c>
      <c r="J38" s="35">
        <f t="shared" ref="J38:K41" si="6">F38/C38*100</f>
        <v>86.89190764590316</v>
      </c>
      <c r="K38" s="35">
        <f t="shared" si="6"/>
        <v>0</v>
      </c>
      <c r="L38" s="35">
        <f>G38/E38*100</f>
        <v>0</v>
      </c>
      <c r="M38" s="35">
        <f>G38/C38*100</f>
        <v>0</v>
      </c>
    </row>
    <row r="39" spans="1:14">
      <c r="A39" s="65" t="s">
        <v>68</v>
      </c>
      <c r="B39" s="63" t="s">
        <v>69</v>
      </c>
      <c r="C39" s="66">
        <f>C40+C50+C64+C65</f>
        <v>4872204</v>
      </c>
      <c r="D39" s="66">
        <f>D40+D50+D64+D65</f>
        <v>10458857</v>
      </c>
      <c r="E39" s="66">
        <f>E40+E50+E64+E65</f>
        <v>14103754</v>
      </c>
      <c r="F39" s="66">
        <f>F40+F50+F64+F65</f>
        <v>4233551</v>
      </c>
      <c r="G39" s="66"/>
      <c r="H39" s="35">
        <f>F39/D39*100</f>
        <v>40.478142114382095</v>
      </c>
      <c r="I39" s="35">
        <f>F39/E39*100</f>
        <v>30.017192585747026</v>
      </c>
      <c r="J39" s="35">
        <f t="shared" si="6"/>
        <v>86.89190764590316</v>
      </c>
      <c r="K39" s="35">
        <f t="shared" si="6"/>
        <v>0</v>
      </c>
      <c r="L39" s="35">
        <f>G39/E39*100</f>
        <v>0</v>
      </c>
      <c r="M39" s="35">
        <f>G39/C39*100</f>
        <v>0</v>
      </c>
    </row>
    <row r="40" spans="1:14">
      <c r="A40" s="65" t="s">
        <v>19</v>
      </c>
      <c r="B40" s="63" t="s">
        <v>70</v>
      </c>
      <c r="C40" s="66">
        <f>C41</f>
        <v>2922897</v>
      </c>
      <c r="D40" s="66">
        <f>D41</f>
        <v>2825330</v>
      </c>
      <c r="E40" s="66">
        <f>E41</f>
        <v>3146234</v>
      </c>
      <c r="F40" s="66">
        <f>F41</f>
        <v>1856747</v>
      </c>
      <c r="G40" s="66"/>
      <c r="H40" s="35">
        <f>F40/D40*100</f>
        <v>65.71788074313443</v>
      </c>
      <c r="I40" s="35">
        <f>F40/E40*100</f>
        <v>59.014904803647795</v>
      </c>
      <c r="J40" s="35">
        <f t="shared" si="6"/>
        <v>63.524202187076725</v>
      </c>
      <c r="K40" s="35">
        <f t="shared" si="6"/>
        <v>0</v>
      </c>
      <c r="L40" s="35">
        <f>G40/E40*100</f>
        <v>0</v>
      </c>
      <c r="M40" s="35">
        <f>G40/C40*100</f>
        <v>0</v>
      </c>
    </row>
    <row r="41" spans="1:14">
      <c r="A41" s="65">
        <v>1</v>
      </c>
      <c r="B41" s="63" t="s">
        <v>71</v>
      </c>
      <c r="C41" s="60">
        <v>2922897</v>
      </c>
      <c r="D41" s="66">
        <f>D42+D44+D47+D48+D49</f>
        <v>2825330</v>
      </c>
      <c r="E41" s="66">
        <f>E42+E44+E47+E48+E49+E43</f>
        <v>3146234</v>
      </c>
      <c r="F41" s="66">
        <v>1856747</v>
      </c>
      <c r="G41" s="66"/>
      <c r="H41" s="35">
        <f>F41/D41*100</f>
        <v>65.71788074313443</v>
      </c>
      <c r="I41" s="35">
        <f>F41/E41*100</f>
        <v>59.014904803647795</v>
      </c>
      <c r="J41" s="35">
        <f t="shared" si="6"/>
        <v>63.524202187076725</v>
      </c>
      <c r="K41" s="35">
        <f t="shared" si="6"/>
        <v>0</v>
      </c>
      <c r="L41" s="35">
        <f>G41/E41*100</f>
        <v>0</v>
      </c>
      <c r="M41" s="35">
        <f>G41/C41*100</f>
        <v>0</v>
      </c>
    </row>
    <row r="42" spans="1:14">
      <c r="A42" s="67" t="s">
        <v>22</v>
      </c>
      <c r="B42" s="68" t="s">
        <v>72</v>
      </c>
      <c r="C42" s="40"/>
      <c r="D42" s="23">
        <v>443230</v>
      </c>
      <c r="E42" s="23">
        <f>D42</f>
        <v>443230</v>
      </c>
      <c r="F42" s="42"/>
      <c r="G42" s="23"/>
      <c r="H42" s="59"/>
      <c r="I42" s="59"/>
      <c r="J42" s="59"/>
      <c r="K42" s="59"/>
      <c r="L42" s="59"/>
      <c r="M42" s="59"/>
    </row>
    <row r="43" spans="1:14" ht="25.5">
      <c r="A43" s="67" t="s">
        <v>24</v>
      </c>
      <c r="B43" s="68" t="s">
        <v>73</v>
      </c>
      <c r="C43" s="40"/>
      <c r="D43" s="23"/>
      <c r="E43" s="23">
        <v>25844</v>
      </c>
      <c r="F43" s="42"/>
      <c r="G43" s="23"/>
      <c r="H43" s="59"/>
      <c r="I43" s="59"/>
      <c r="J43" s="59"/>
      <c r="K43" s="59"/>
      <c r="L43" s="59"/>
      <c r="M43" s="59"/>
    </row>
    <row r="44" spans="1:14">
      <c r="A44" s="67" t="s">
        <v>26</v>
      </c>
      <c r="B44" s="68" t="s">
        <v>74</v>
      </c>
      <c r="C44" s="40"/>
      <c r="D44" s="23">
        <v>2048000</v>
      </c>
      <c r="E44" s="23">
        <v>2343060</v>
      </c>
      <c r="F44" s="42"/>
      <c r="G44" s="23"/>
      <c r="H44" s="59"/>
      <c r="I44" s="59"/>
      <c r="J44" s="59"/>
      <c r="K44" s="59"/>
      <c r="L44" s="59"/>
      <c r="M44" s="59"/>
    </row>
    <row r="45" spans="1:14" ht="25.5" hidden="1">
      <c r="A45" s="67" t="s">
        <v>75</v>
      </c>
      <c r="B45" s="69" t="s">
        <v>76</v>
      </c>
      <c r="C45" s="48"/>
      <c r="D45" s="23"/>
      <c r="E45" s="23"/>
      <c r="F45" s="50"/>
      <c r="G45" s="23"/>
      <c r="H45" s="59"/>
      <c r="I45" s="59"/>
      <c r="J45" s="59"/>
      <c r="K45" s="59"/>
      <c r="L45" s="59"/>
      <c r="M45" s="59"/>
    </row>
    <row r="46" spans="1:14" hidden="1">
      <c r="A46" s="67" t="s">
        <v>75</v>
      </c>
      <c r="B46" s="69" t="s">
        <v>77</v>
      </c>
      <c r="C46" s="48"/>
      <c r="D46" s="23"/>
      <c r="E46" s="23"/>
      <c r="F46" s="50"/>
      <c r="G46" s="23"/>
      <c r="H46" s="59"/>
      <c r="I46" s="59"/>
      <c r="J46" s="59"/>
      <c r="K46" s="59"/>
      <c r="L46" s="59"/>
      <c r="M46" s="59"/>
    </row>
    <row r="47" spans="1:14" ht="25.5">
      <c r="A47" s="67" t="s">
        <v>28</v>
      </c>
      <c r="B47" s="68" t="s">
        <v>78</v>
      </c>
      <c r="C47" s="40"/>
      <c r="D47" s="23">
        <v>82000</v>
      </c>
      <c r="E47" s="23">
        <v>82000</v>
      </c>
      <c r="F47" s="42"/>
      <c r="G47" s="23"/>
      <c r="H47" s="59"/>
      <c r="I47" s="59"/>
      <c r="J47" s="59"/>
      <c r="K47" s="59"/>
      <c r="L47" s="59"/>
      <c r="M47" s="59"/>
    </row>
    <row r="48" spans="1:14" ht="25.5">
      <c r="A48" s="67" t="s">
        <v>30</v>
      </c>
      <c r="B48" s="68" t="s">
        <v>79</v>
      </c>
      <c r="C48" s="40"/>
      <c r="D48" s="23">
        <v>252100</v>
      </c>
      <c r="E48" s="23">
        <v>252100</v>
      </c>
      <c r="F48" s="42"/>
      <c r="G48" s="23"/>
      <c r="H48" s="59"/>
      <c r="I48" s="59"/>
      <c r="J48" s="59"/>
      <c r="K48" s="59"/>
      <c r="L48" s="59"/>
      <c r="M48" s="59"/>
    </row>
    <row r="49" spans="1:13">
      <c r="A49" s="67" t="s">
        <v>32</v>
      </c>
      <c r="B49" s="68" t="s">
        <v>80</v>
      </c>
      <c r="C49" s="40"/>
      <c r="D49" s="23"/>
      <c r="E49" s="23">
        <f>D49</f>
        <v>0</v>
      </c>
      <c r="F49" s="42"/>
      <c r="G49" s="23"/>
      <c r="H49" s="59"/>
      <c r="I49" s="59"/>
      <c r="J49" s="59"/>
      <c r="K49" s="59"/>
      <c r="L49" s="59"/>
      <c r="M49" s="59"/>
    </row>
    <row r="50" spans="1:13">
      <c r="A50" s="65" t="s">
        <v>61</v>
      </c>
      <c r="B50" s="63" t="s">
        <v>81</v>
      </c>
      <c r="C50" s="66">
        <f>SUM(C51:C63)</f>
        <v>1949307</v>
      </c>
      <c r="D50" s="66">
        <v>7393932</v>
      </c>
      <c r="E50" s="66">
        <f>SUM(E51:E63)</f>
        <v>10648593</v>
      </c>
      <c r="F50" s="66">
        <f>SUM(F51:F63)</f>
        <v>2376804</v>
      </c>
      <c r="G50" s="66"/>
      <c r="H50" s="35">
        <f>F50/D50*100</f>
        <v>32.145332145332148</v>
      </c>
      <c r="I50" s="35">
        <f>F50/E50*100</f>
        <v>22.320357252831428</v>
      </c>
      <c r="J50" s="35">
        <f>F50/C50*100</f>
        <v>121.9307169163195</v>
      </c>
      <c r="K50" s="35">
        <f>G50/D50*100</f>
        <v>0</v>
      </c>
      <c r="L50" s="35">
        <f>G50/E50*100</f>
        <v>0</v>
      </c>
      <c r="M50" s="35">
        <f>G50/C50*100</f>
        <v>0</v>
      </c>
    </row>
    <row r="51" spans="1:13">
      <c r="A51" s="67">
        <v>1</v>
      </c>
      <c r="B51" s="68" t="s">
        <v>82</v>
      </c>
      <c r="C51" s="40">
        <f>72945+21297</f>
        <v>94242</v>
      </c>
      <c r="D51" s="23"/>
      <c r="E51" s="45">
        <v>339503</v>
      </c>
      <c r="F51" s="42">
        <f>90831+29995</f>
        <v>120826</v>
      </c>
      <c r="G51" s="70"/>
      <c r="H51" s="59"/>
      <c r="I51" s="59">
        <f>F51/E51*100</f>
        <v>35.589081687054311</v>
      </c>
      <c r="J51" s="59">
        <f t="shared" ref="J51:J61" si="7">F51/C51*100</f>
        <v>128.20822987627599</v>
      </c>
      <c r="K51" s="59"/>
      <c r="L51" s="59"/>
      <c r="M51" s="59"/>
    </row>
    <row r="52" spans="1:13" ht="25.5">
      <c r="A52" s="67">
        <v>2</v>
      </c>
      <c r="B52" s="68" t="s">
        <v>83</v>
      </c>
      <c r="C52" s="40">
        <v>775192</v>
      </c>
      <c r="D52" s="23">
        <v>4654505</v>
      </c>
      <c r="E52" s="23">
        <v>4905117</v>
      </c>
      <c r="F52" s="42">
        <v>1000305</v>
      </c>
      <c r="G52" s="71"/>
      <c r="H52" s="59">
        <f>F52/D52*100</f>
        <v>21.49111452238208</v>
      </c>
      <c r="I52" s="59">
        <f>F52/E52*100</f>
        <v>20.393091540935721</v>
      </c>
      <c r="J52" s="59">
        <f t="shared" si="7"/>
        <v>129.03964437197496</v>
      </c>
      <c r="K52" s="44">
        <f>F52/D52*100</f>
        <v>21.49111452238208</v>
      </c>
      <c r="L52" s="44">
        <f>F52/E52*100</f>
        <v>20.393091540935721</v>
      </c>
      <c r="M52" s="44">
        <f>F52/C52*100</f>
        <v>129.03964437197496</v>
      </c>
    </row>
    <row r="53" spans="1:13">
      <c r="A53" s="67">
        <v>3</v>
      </c>
      <c r="B53" s="68" t="s">
        <v>84</v>
      </c>
      <c r="C53" s="40">
        <v>152325</v>
      </c>
      <c r="D53" s="23"/>
      <c r="E53" s="23">
        <v>779646</v>
      </c>
      <c r="F53" s="42">
        <v>175506</v>
      </c>
      <c r="G53" s="23"/>
      <c r="H53" s="59"/>
      <c r="I53" s="59">
        <f>F53/E53*100</f>
        <v>22.510985755073456</v>
      </c>
      <c r="J53" s="59">
        <f t="shared" si="7"/>
        <v>115.21811915312654</v>
      </c>
      <c r="K53" s="59"/>
      <c r="L53" s="59"/>
      <c r="M53" s="59"/>
    </row>
    <row r="54" spans="1:13">
      <c r="A54" s="67">
        <v>4</v>
      </c>
      <c r="B54" s="68" t="s">
        <v>85</v>
      </c>
      <c r="C54" s="40">
        <v>9509</v>
      </c>
      <c r="D54" s="23">
        <v>26622</v>
      </c>
      <c r="E54" s="23">
        <v>34080</v>
      </c>
      <c r="F54" s="42">
        <v>10241</v>
      </c>
      <c r="G54" s="23"/>
      <c r="H54" s="59">
        <f>F54/D54*100</f>
        <v>38.468184208549324</v>
      </c>
      <c r="I54" s="59">
        <f>F54/E54*100</f>
        <v>30.049882629107984</v>
      </c>
      <c r="J54" s="59">
        <f t="shared" si="7"/>
        <v>107.69797034388473</v>
      </c>
      <c r="K54" s="44">
        <f>G54/D54*100</f>
        <v>0</v>
      </c>
      <c r="L54" s="44">
        <f>G54/E54*100</f>
        <v>0</v>
      </c>
      <c r="M54" s="44">
        <f>G54/C54*100</f>
        <v>0</v>
      </c>
    </row>
    <row r="55" spans="1:13">
      <c r="A55" s="67">
        <v>5</v>
      </c>
      <c r="B55" s="68" t="s">
        <v>86</v>
      </c>
      <c r="C55" s="40">
        <f>26058+4574</f>
        <v>30632</v>
      </c>
      <c r="D55" s="23"/>
      <c r="E55" s="23">
        <v>122059</v>
      </c>
      <c r="F55" s="42">
        <f>29129+5261</f>
        <v>34390</v>
      </c>
      <c r="G55" s="23"/>
      <c r="H55" s="59"/>
      <c r="I55" s="59">
        <f t="shared" ref="I55:I61" si="8">F55/E55*100</f>
        <v>28.174899024242372</v>
      </c>
      <c r="J55" s="59">
        <f t="shared" si="7"/>
        <v>112.26821624445024</v>
      </c>
      <c r="K55" s="59"/>
      <c r="L55" s="59"/>
      <c r="M55" s="59"/>
    </row>
    <row r="56" spans="1:13" ht="25.5">
      <c r="A56" s="67">
        <v>6</v>
      </c>
      <c r="B56" s="68" t="s">
        <v>87</v>
      </c>
      <c r="C56" s="40">
        <v>3179</v>
      </c>
      <c r="D56" s="23"/>
      <c r="E56" s="23">
        <v>55994</v>
      </c>
      <c r="F56" s="42">
        <v>5317</v>
      </c>
      <c r="G56" s="23"/>
      <c r="H56" s="59"/>
      <c r="I56" s="59">
        <f t="shared" si="8"/>
        <v>9.4956602493124258</v>
      </c>
      <c r="J56" s="59">
        <f t="shared" si="7"/>
        <v>167.25385341302297</v>
      </c>
      <c r="K56" s="59"/>
      <c r="L56" s="59"/>
      <c r="M56" s="59"/>
    </row>
    <row r="57" spans="1:13">
      <c r="A57" s="67">
        <v>7</v>
      </c>
      <c r="B57" s="68" t="s">
        <v>88</v>
      </c>
      <c r="C57" s="40">
        <v>27867</v>
      </c>
      <c r="D57" s="23"/>
      <c r="E57" s="23">
        <v>193190</v>
      </c>
      <c r="F57" s="42">
        <v>30964</v>
      </c>
      <c r="G57" s="23"/>
      <c r="H57" s="59"/>
      <c r="I57" s="59">
        <f t="shared" si="8"/>
        <v>16.027744707282984</v>
      </c>
      <c r="J57" s="59">
        <f t="shared" si="7"/>
        <v>111.11350342699251</v>
      </c>
      <c r="K57" s="59"/>
      <c r="L57" s="59"/>
      <c r="M57" s="59"/>
    </row>
    <row r="58" spans="1:13">
      <c r="A58" s="67">
        <v>8</v>
      </c>
      <c r="B58" s="68" t="s">
        <v>89</v>
      </c>
      <c r="C58" s="40">
        <v>233318</v>
      </c>
      <c r="D58" s="23"/>
      <c r="E58" s="23">
        <v>1392835</v>
      </c>
      <c r="F58" s="42">
        <v>250441</v>
      </c>
      <c r="G58" s="23"/>
      <c r="H58" s="59"/>
      <c r="I58" s="59">
        <f t="shared" si="8"/>
        <v>17.980665333654024</v>
      </c>
      <c r="J58" s="59">
        <f t="shared" si="7"/>
        <v>107.33891084271252</v>
      </c>
      <c r="K58" s="59"/>
      <c r="L58" s="59"/>
      <c r="M58" s="59"/>
    </row>
    <row r="59" spans="1:13">
      <c r="A59" s="67">
        <v>9</v>
      </c>
      <c r="B59" s="68" t="s">
        <v>90</v>
      </c>
      <c r="C59" s="40">
        <v>435514</v>
      </c>
      <c r="D59" s="23"/>
      <c r="E59" s="23">
        <v>1872905</v>
      </c>
      <c r="F59" s="42">
        <v>540638</v>
      </c>
      <c r="G59" s="23"/>
      <c r="H59" s="59"/>
      <c r="I59" s="59">
        <f t="shared" si="8"/>
        <v>28.866279923434451</v>
      </c>
      <c r="J59" s="59">
        <f t="shared" si="7"/>
        <v>124.13791519905214</v>
      </c>
      <c r="K59" s="59"/>
      <c r="L59" s="59"/>
      <c r="M59" s="59"/>
    </row>
    <row r="60" spans="1:13">
      <c r="A60" s="67">
        <v>10</v>
      </c>
      <c r="B60" s="68" t="s">
        <v>91</v>
      </c>
      <c r="C60" s="40">
        <v>133212</v>
      </c>
      <c r="D60" s="23"/>
      <c r="E60" s="23">
        <v>813006</v>
      </c>
      <c r="F60" s="42">
        <v>136065</v>
      </c>
      <c r="G60" s="23"/>
      <c r="H60" s="59"/>
      <c r="I60" s="59">
        <f t="shared" si="8"/>
        <v>16.736038848421781</v>
      </c>
      <c r="J60" s="59">
        <f t="shared" si="7"/>
        <v>102.1416989460409</v>
      </c>
      <c r="K60" s="59"/>
      <c r="L60" s="59"/>
      <c r="M60" s="59"/>
    </row>
    <row r="61" spans="1:13">
      <c r="A61" s="67">
        <v>11</v>
      </c>
      <c r="B61" s="68" t="s">
        <v>92</v>
      </c>
      <c r="C61" s="40">
        <f>54317+0</f>
        <v>54317</v>
      </c>
      <c r="D61" s="23"/>
      <c r="E61" s="23">
        <v>140258</v>
      </c>
      <c r="F61" s="42">
        <f>71752+359</f>
        <v>72111</v>
      </c>
      <c r="G61" s="23"/>
      <c r="H61" s="59"/>
      <c r="I61" s="59">
        <f t="shared" si="8"/>
        <v>51.413110125625629</v>
      </c>
      <c r="J61" s="59">
        <f t="shared" si="7"/>
        <v>132.75954121177531</v>
      </c>
      <c r="K61" s="59"/>
      <c r="L61" s="59"/>
      <c r="M61" s="59"/>
    </row>
    <row r="62" spans="1:13" hidden="1">
      <c r="A62" s="67">
        <v>12</v>
      </c>
      <c r="B62" s="68" t="s">
        <v>93</v>
      </c>
      <c r="C62" s="40"/>
      <c r="D62" s="23"/>
      <c r="E62" s="23"/>
      <c r="F62" s="42"/>
      <c r="G62" s="23"/>
      <c r="H62" s="59"/>
      <c r="I62" s="59"/>
      <c r="J62" s="59"/>
      <c r="K62" s="59"/>
      <c r="L62" s="59"/>
      <c r="M62" s="59"/>
    </row>
    <row r="63" spans="1:13" ht="25.5" hidden="1">
      <c r="A63" s="67">
        <v>13</v>
      </c>
      <c r="B63" s="68" t="s">
        <v>94</v>
      </c>
      <c r="C63" s="40"/>
      <c r="D63" s="23"/>
      <c r="E63" s="23">
        <v>0</v>
      </c>
      <c r="F63" s="42"/>
      <c r="G63" s="23"/>
      <c r="H63" s="59"/>
      <c r="I63" s="59"/>
      <c r="J63" s="59"/>
      <c r="K63" s="59"/>
      <c r="L63" s="59"/>
      <c r="M63" s="59"/>
    </row>
    <row r="64" spans="1:13">
      <c r="A64" s="65" t="s">
        <v>63</v>
      </c>
      <c r="B64" s="63" t="s">
        <v>95</v>
      </c>
      <c r="C64" s="60"/>
      <c r="D64" s="66">
        <v>238595</v>
      </c>
      <c r="E64" s="66">
        <v>307927</v>
      </c>
      <c r="F64" s="62"/>
      <c r="G64" s="23"/>
      <c r="H64" s="72">
        <f>F64/D64*100</f>
        <v>0</v>
      </c>
      <c r="I64" s="72">
        <f>F64/E64*100</f>
        <v>0</v>
      </c>
      <c r="J64" s="59"/>
      <c r="K64" s="35">
        <f>G64/D64*100</f>
        <v>0</v>
      </c>
      <c r="L64" s="35">
        <f>G64/E64*100</f>
        <v>0</v>
      </c>
      <c r="M64" s="35"/>
    </row>
    <row r="65" spans="1:14">
      <c r="A65" s="65" t="s">
        <v>96</v>
      </c>
      <c r="B65" s="63" t="s">
        <v>97</v>
      </c>
      <c r="C65" s="60"/>
      <c r="D65" s="66">
        <v>1000</v>
      </c>
      <c r="E65" s="66">
        <v>1000</v>
      </c>
      <c r="F65" s="62"/>
      <c r="G65" s="66"/>
      <c r="H65" s="72">
        <f>F65/D65*100</f>
        <v>0</v>
      </c>
      <c r="I65" s="72">
        <f>F65/E65*100</f>
        <v>0</v>
      </c>
      <c r="J65" s="59"/>
      <c r="K65" s="35">
        <f>G65/D65*100</f>
        <v>0</v>
      </c>
      <c r="L65" s="35">
        <f>G65/E65*100</f>
        <v>0</v>
      </c>
      <c r="M65" s="35"/>
    </row>
    <row r="66" spans="1:14" ht="38.25">
      <c r="A66" s="73" t="s">
        <v>98</v>
      </c>
      <c r="B66" s="33" t="s">
        <v>62</v>
      </c>
      <c r="C66" s="60"/>
      <c r="D66" s="66"/>
      <c r="E66" s="66">
        <v>31960</v>
      </c>
      <c r="F66" s="62"/>
      <c r="G66" s="23"/>
      <c r="H66" s="59"/>
      <c r="I66" s="59"/>
      <c r="J66" s="59"/>
      <c r="K66" s="59"/>
      <c r="L66" s="59"/>
      <c r="M66" s="59"/>
    </row>
    <row r="67" spans="1:14" s="75" customFormat="1">
      <c r="A67" s="65" t="s">
        <v>99</v>
      </c>
      <c r="B67" s="33" t="s">
        <v>100</v>
      </c>
      <c r="C67" s="60"/>
      <c r="D67" s="66">
        <v>141100</v>
      </c>
      <c r="E67" s="66">
        <v>141100</v>
      </c>
      <c r="F67" s="62"/>
      <c r="G67" s="66"/>
      <c r="H67" s="72">
        <f>F67/D67*100</f>
        <v>0</v>
      </c>
      <c r="I67" s="72">
        <f>F67/E67*100</f>
        <v>0</v>
      </c>
      <c r="J67" s="72"/>
      <c r="K67" s="35">
        <f>G67/D67*100</f>
        <v>0</v>
      </c>
      <c r="L67" s="35">
        <f>G67/E67*100</f>
        <v>0</v>
      </c>
      <c r="M67" s="72"/>
      <c r="N67" s="74"/>
    </row>
    <row r="68" spans="1:14" s="75" customFormat="1" ht="25.5">
      <c r="A68" s="65" t="s">
        <v>101</v>
      </c>
      <c r="B68" s="33" t="s">
        <v>102</v>
      </c>
      <c r="C68" s="60"/>
      <c r="D68" s="66">
        <v>3059830</v>
      </c>
      <c r="E68" s="66">
        <v>1681183</v>
      </c>
      <c r="F68" s="62"/>
      <c r="G68" s="66"/>
      <c r="H68" s="72"/>
      <c r="I68" s="72"/>
      <c r="J68" s="72"/>
      <c r="K68" s="72"/>
      <c r="L68" s="72"/>
      <c r="M68" s="72"/>
      <c r="N68" s="74"/>
    </row>
  </sheetData>
  <mergeCells count="13">
    <mergeCell ref="G6:G7"/>
    <mergeCell ref="H6:J6"/>
    <mergeCell ref="K6:M6"/>
    <mergeCell ref="D1:F1"/>
    <mergeCell ref="H1:J1"/>
    <mergeCell ref="A3:M3"/>
    <mergeCell ref="A4:M4"/>
    <mergeCell ref="K5:M5"/>
    <mergeCell ref="A6:A7"/>
    <mergeCell ref="B6:B7"/>
    <mergeCell ref="C6:C7"/>
    <mergeCell ref="D6:E6"/>
    <mergeCell ref="F6:F7"/>
  </mergeCells>
  <pageMargins left="0.19684930008748899" right="0.19684930008748899" top="0.74803040200000004" bottom="0.25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Thang 3</vt:lpstr>
      <vt:lpstr>'Thang 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DUONGTRUNGDUC</dc:creator>
  <cp:lastModifiedBy>DUONGTRUNGDUC</cp:lastModifiedBy>
  <dcterms:created xsi:type="dcterms:W3CDTF">2025-05-15T03:20:54Z</dcterms:created>
  <dcterms:modified xsi:type="dcterms:W3CDTF">2025-05-15T03:21:18Z</dcterms:modified>
</cp:coreProperties>
</file>